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510" windowWidth="22710" windowHeight="8940" activeTab="1"/>
  </bookViews>
  <sheets>
    <sheet name="Rekapitulácia stavby" sheetId="1" r:id="rId1"/>
    <sheet name="Garáž - Garáž" sheetId="2" r:id="rId2"/>
  </sheets>
  <definedNames>
    <definedName name="_xlnm.Print_Titles" localSheetId="1">'Garáž - Garáž'!$115:$115</definedName>
    <definedName name="_xlnm.Print_Titles" localSheetId="0">'Rekapitulácia stavby'!$85:$85</definedName>
    <definedName name="_xlnm.Print_Area" localSheetId="1">'Garáž - Garáž'!$C$4:$Q$70,'Garáž - Garáž'!$C$76:$Q$99,'Garáž - Garáž'!$C$105:$Q$159</definedName>
    <definedName name="_xlnm.Print_Area" localSheetId="0">'Rekapitulácia stavby'!$C$4:$AP$70,'Rekapitulácia stavby'!$C$76:$AP$92</definedName>
  </definedNames>
  <calcPr calcId="125725"/>
</workbook>
</file>

<file path=xl/calcChain.xml><?xml version="1.0" encoding="utf-8"?>
<calcChain xmlns="http://schemas.openxmlformats.org/spreadsheetml/2006/main">
  <c r="AY88" i="1"/>
  <c r="AX88"/>
  <c r="BI159" i="2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AA143"/>
  <c r="Y144"/>
  <c r="Y143"/>
  <c r="W144"/>
  <c r="W143"/>
  <c r="BK144"/>
  <c r="BK143"/>
  <c r="N143" s="1"/>
  <c r="N95" s="1"/>
  <c r="N144"/>
  <c r="BF144" s="1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AA135" s="1"/>
  <c r="Y137"/>
  <c r="W137"/>
  <c r="W136" s="1"/>
  <c r="W135" s="1"/>
  <c r="BK137"/>
  <c r="BK136" s="1"/>
  <c r="N137"/>
  <c r="BF137" s="1"/>
  <c r="BI134"/>
  <c r="BH134"/>
  <c r="BG134"/>
  <c r="BE134"/>
  <c r="AA134"/>
  <c r="AA133"/>
  <c r="Y134"/>
  <c r="Y133" s="1"/>
  <c r="W134"/>
  <c r="W133"/>
  <c r="BK134"/>
  <c r="BK133" s="1"/>
  <c r="N133" s="1"/>
  <c r="N92" s="1"/>
  <c r="N134"/>
  <c r="BF134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AA126"/>
  <c r="Y127"/>
  <c r="Y126"/>
  <c r="W127"/>
  <c r="W126"/>
  <c r="BK127"/>
  <c r="N127"/>
  <c r="BF127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BH119"/>
  <c r="BG119"/>
  <c r="BE119"/>
  <c r="AA119"/>
  <c r="AA118" s="1"/>
  <c r="AA117" s="1"/>
  <c r="AA116" s="1"/>
  <c r="Y119"/>
  <c r="Y118"/>
  <c r="W119"/>
  <c r="W118" s="1"/>
  <c r="W117" s="1"/>
  <c r="BK119"/>
  <c r="BK118" s="1"/>
  <c r="N119"/>
  <c r="BF119" s="1"/>
  <c r="F110"/>
  <c r="F108"/>
  <c r="M28"/>
  <c r="AS88" i="1"/>
  <c r="F81" i="2"/>
  <c r="F79"/>
  <c r="O21"/>
  <c r="E21"/>
  <c r="M84" s="1"/>
  <c r="O20"/>
  <c r="O18"/>
  <c r="E18"/>
  <c r="M83" s="1"/>
  <c r="M112"/>
  <c r="O17"/>
  <c r="O15"/>
  <c r="E15"/>
  <c r="F84" s="1"/>
  <c r="O14"/>
  <c r="O12"/>
  <c r="E12"/>
  <c r="F112"/>
  <c r="F83"/>
  <c r="O11"/>
  <c r="O9"/>
  <c r="M110"/>
  <c r="M81"/>
  <c r="F6"/>
  <c r="F78" s="1"/>
  <c r="AK27" i="1"/>
  <c r="AS87"/>
  <c r="AM83"/>
  <c r="L83"/>
  <c r="AM82"/>
  <c r="L82"/>
  <c r="AM80"/>
  <c r="L80"/>
  <c r="L78"/>
  <c r="L77"/>
  <c r="H34" i="2" l="1"/>
  <c r="BB88" i="1" s="1"/>
  <c r="BB87" s="1"/>
  <c r="H35" i="2"/>
  <c r="BC88" i="1" s="1"/>
  <c r="BC87" s="1"/>
  <c r="W34" s="1"/>
  <c r="H32" i="2"/>
  <c r="AZ88" i="1" s="1"/>
  <c r="AZ87" s="1"/>
  <c r="AV87" s="1"/>
  <c r="H36" i="2"/>
  <c r="BD88" i="1" s="1"/>
  <c r="BD87" s="1"/>
  <c r="W35" s="1"/>
  <c r="W116" i="2"/>
  <c r="AU88" i="1" s="1"/>
  <c r="AU87" s="1"/>
  <c r="Y136" i="2"/>
  <c r="Y135" s="1"/>
  <c r="Y117"/>
  <c r="Y116" s="1"/>
  <c r="BK126"/>
  <c r="N126" s="1"/>
  <c r="N91" s="1"/>
  <c r="BK135"/>
  <c r="N135" s="1"/>
  <c r="N93" s="1"/>
  <c r="N136"/>
  <c r="N94" s="1"/>
  <c r="N118"/>
  <c r="N90" s="1"/>
  <c r="AX87" i="1"/>
  <c r="W33"/>
  <c r="M33" i="2"/>
  <c r="AW88" i="1" s="1"/>
  <c r="H33" i="2"/>
  <c r="BA88" i="1" s="1"/>
  <c r="BA87" s="1"/>
  <c r="W31"/>
  <c r="F107" i="2"/>
  <c r="F113"/>
  <c r="M32"/>
  <c r="AV88" i="1" s="1"/>
  <c r="M113" i="2"/>
  <c r="AY87" i="1" l="1"/>
  <c r="BK117" i="2"/>
  <c r="N117" s="1"/>
  <c r="N89" s="1"/>
  <c r="W32" i="1"/>
  <c r="AW87"/>
  <c r="AK32" s="1"/>
  <c r="AK31"/>
  <c r="AT88"/>
  <c r="BK116" i="2" l="1"/>
  <c r="N116" s="1"/>
  <c r="N88" s="1"/>
  <c r="M27" s="1"/>
  <c r="M30" s="1"/>
  <c r="AT87" i="1"/>
  <c r="L99" i="2" l="1"/>
  <c r="AG88" i="1"/>
  <c r="L38" i="2"/>
  <c r="AG87" i="1" l="1"/>
  <c r="AN88"/>
  <c r="AG92" l="1"/>
  <c r="AK26"/>
  <c r="AK29" s="1"/>
  <c r="AK37" s="1"/>
  <c r="AN87"/>
  <c r="AN92" s="1"/>
</calcChain>
</file>

<file path=xl/sharedStrings.xml><?xml version="1.0" encoding="utf-8"?>
<sst xmlns="http://schemas.openxmlformats.org/spreadsheetml/2006/main" count="801" uniqueCount="256">
  <si>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</si>
  <si>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</si>
  <si>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</si>
  <si>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</si>
  <si>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</si>
  <si>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</si>
  <si>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</si>
  <si>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</si>
  <si>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</si>
  <si>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</si>
  <si>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</si>
  <si>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</si>
  <si>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</si>
  <si>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Kód:</t>
  </si>
  <si>
    <t>IMPORT</t>
  </si>
  <si>
    <t>Stavba:</t>
  </si>
  <si>
    <t>JKSO:</t>
  </si>
  <si>
    <t>KS:</t>
  </si>
  <si>
    <t>Miesto:</t>
  </si>
  <si>
    <t xml:space="preserve"> </t>
  </si>
  <si>
    <t>Dátum:</t>
  </si>
  <si>
    <t>27. 3. 2018</t>
  </si>
  <si>
    <t>Objednávateľ:</t>
  </si>
  <si>
    <t>IČO:</t>
  </si>
  <si>
    <t>IČO DPH:</t>
  </si>
  <si>
    <t>Zhotoviteľ: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</si>
  <si>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</si>
  <si>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</si>
  <si>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</si>
  <si>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</si>
  <si>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</si>
  <si>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</si>
  <si>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</si>
  <si>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</si>
  <si>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</si>
  <si>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</si>
  <si>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</si>
  <si>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</si>
  <si>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</si>
  <si>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</si>
  <si>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</si>
  <si>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</si>
  <si>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</si>
  <si>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</si>
  <si>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</si>
  <si>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</si>
  <si>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</si>
  <si>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</si>
  <si>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</si>
  <si>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</si>
  <si>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</si>
  <si>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</si>
  <si>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</si>
  <si>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</si>
  <si>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</si>
  <si>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</si>
  <si>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</si>
  <si>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</si>
  <si>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</si>
  <si>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</si>
  <si>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</si>
  <si>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</si>
  <si>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</si>
  <si>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</si>
  <si>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</si>
  <si>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</si>
  <si>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</si>
  <si>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</si>
  <si>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</si>
  <si>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</si>
  <si>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</si>
  <si>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{feed6b42-d6e1-4971-8e5a-57988190b1e0}</t>
  </si>
  <si>
    <t>{00000000-0000-0000-0000-000000000000}</t>
  </si>
  <si>
    <t>/</t>
  </si>
  <si>
    <t>Garáž</t>
  </si>
  <si>
    <t>1</t>
  </si>
  <si>
    <t>{52a95273-9095-4ee1-aced-81fe265720b1}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</si>
  <si>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</si>
  <si>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</si>
  <si>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</si>
  <si>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</si>
  <si>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</si>
  <si>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</si>
  <si>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</si>
  <si>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</si>
  <si>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</si>
  <si>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</si>
  <si>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</si>
  <si>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</si>
  <si>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</si>
  <si>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</si>
  <si>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</si>
  <si>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</si>
  <si>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</si>
  <si>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</si>
  <si>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</si>
  <si>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</si>
  <si>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</si>
  <si>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6 - Úpravy povrchov, podlahy, osadenie</t>
  </si>
  <si>
    <t>PSV - Práce a dodávky PSV</t>
  </si>
  <si>
    <t xml:space="preserve">    767 - Konštrukcie doplnkové kovové</t>
  </si>
  <si>
    <t xml:space="preserve">    D1 - Opláštenie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</si>
  <si>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</si>
  <si>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</si>
  <si>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</si>
  <si>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</si>
  <si>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</si>
  <si>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</si>
  <si>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</si>
  <si>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</si>
  <si>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</si>
  <si>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</si>
  <si>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</si>
  <si>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</si>
  <si>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</si>
  <si>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</si>
  <si>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</si>
  <si>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</si>
  <si>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</si>
  <si>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131201102</t>
  </si>
  <si>
    <t>Výkop nezapaženej jamy v hornine 3</t>
  </si>
  <si>
    <t>m3</t>
  </si>
  <si>
    <t>4</t>
  </si>
  <si>
    <t>2</t>
  </si>
  <si>
    <t>162301102</t>
  </si>
  <si>
    <t>Vodorovné premiestnenie výkopku  po spevnenej ceste z horniny tr.1-4,  do 100 m3 na vzdialenosť do 1000 m</t>
  </si>
  <si>
    <t>3</t>
  </si>
  <si>
    <t>162501105</t>
  </si>
  <si>
    <t>Vodorovné premiestnenie výkopku po spevnenej ceste z horniny tr.1-4, do 100 m3, príplatok k cene za každých ďalšich a začatých 1000 m</t>
  </si>
  <si>
    <t>6</t>
  </si>
  <si>
    <t>171201201</t>
  </si>
  <si>
    <t>Uloženie sypaniny na skládky do 100 m3</t>
  </si>
  <si>
    <t>8</t>
  </si>
  <si>
    <t>5</t>
  </si>
  <si>
    <t>171209002</t>
  </si>
  <si>
    <t>Poplatok za skladovanie - zemina a kamenivo (17 05) ostatné</t>
  </si>
  <si>
    <t>t</t>
  </si>
  <si>
    <t>10</t>
  </si>
  <si>
    <t>215901101</t>
  </si>
  <si>
    <t>Zhutnenie podložia z rastlej horniny 1 až 4 pod násypy, z hornina súdržných do 92 % PS a nesúdržných</t>
  </si>
  <si>
    <t>m2</t>
  </si>
  <si>
    <t>12</t>
  </si>
  <si>
    <t>7</t>
  </si>
  <si>
    <t>271573001</t>
  </si>
  <si>
    <t>Násyp pod základové  konštrukcie so zhutnením zo štrkopiesku fr.0-32 mm</t>
  </si>
  <si>
    <t>14</t>
  </si>
  <si>
    <t>9</t>
  </si>
  <si>
    <t>274271302</t>
  </si>
  <si>
    <t>Murivo základových pásov (m3) PREMAC 50x25x25 s betónovou výplňou C 16/20 hr. 250 mm</t>
  </si>
  <si>
    <t>18</t>
  </si>
  <si>
    <t>274900001</t>
  </si>
  <si>
    <t>Povrchová úprava soklov  - zateplenie 80mm, geotext. nopov. fólia, marmolit</t>
  </si>
  <si>
    <t>19</t>
  </si>
  <si>
    <t>275321312</t>
  </si>
  <si>
    <t>Betón základových pätiek, železový (bez výstuže), tr. C 20/25</t>
  </si>
  <si>
    <t>530930676</t>
  </si>
  <si>
    <t>275351215</t>
  </si>
  <si>
    <t>Debnenie stien základových pätiek, zhotovenie-dielce</t>
  </si>
  <si>
    <t>-138126117</t>
  </si>
  <si>
    <t>21</t>
  </si>
  <si>
    <t>275351216</t>
  </si>
  <si>
    <t>Debnenie stien základovýcb pätiek, odstránenie-dielce</t>
  </si>
  <si>
    <t>-1830352862</t>
  </si>
  <si>
    <t>22</t>
  </si>
  <si>
    <t>275361821</t>
  </si>
  <si>
    <t>Výstuž základových pätiek z ocele 10505</t>
  </si>
  <si>
    <t>-705084128</t>
  </si>
  <si>
    <t>11</t>
  </si>
  <si>
    <t>631325711</t>
  </si>
  <si>
    <t>Mazanina z betónu vystužená oceľovými vláknami (Dramix) (m3) tr.C35/45 hr. 200 mm</t>
  </si>
  <si>
    <t>767646520</t>
  </si>
  <si>
    <t>Dodávka a Montáž OK</t>
  </si>
  <si>
    <t>kg</t>
  </si>
  <si>
    <t>16</t>
  </si>
  <si>
    <t>28</t>
  </si>
  <si>
    <t>15</t>
  </si>
  <si>
    <t>767646529</t>
  </si>
  <si>
    <t>Dodávka a Montáž PVC okien</t>
  </si>
  <si>
    <t>ks</t>
  </si>
  <si>
    <t>30</t>
  </si>
  <si>
    <t>23</t>
  </si>
  <si>
    <t>767646529.1</t>
  </si>
  <si>
    <t xml:space="preserve">Dodávka a Montáž PVC dverí </t>
  </si>
  <si>
    <t>-1875604175</t>
  </si>
  <si>
    <t>767658114</t>
  </si>
  <si>
    <t>Montáž vrát sekčných sklopných pod strop</t>
  </si>
  <si>
    <t>32</t>
  </si>
  <si>
    <t>17</t>
  </si>
  <si>
    <t>M</t>
  </si>
  <si>
    <t>5534371542</t>
  </si>
  <si>
    <t>Garážové vráta 3000x3000mm</t>
  </si>
  <si>
    <t>34</t>
  </si>
  <si>
    <t>5534371542.1</t>
  </si>
  <si>
    <t>Garážové vráta 2500x2000mm</t>
  </si>
  <si>
    <t>36</t>
  </si>
  <si>
    <t>24</t>
  </si>
  <si>
    <t>Pol1</t>
  </si>
  <si>
    <t>Fasádny sendvičový panel s PUR jadrom hr.100mm</t>
  </si>
  <si>
    <t>1816152318</t>
  </si>
  <si>
    <t>25</t>
  </si>
  <si>
    <t>Pol2</t>
  </si>
  <si>
    <t>Strešný sendvičový panel s PUR jadrom hr.100mm</t>
  </si>
  <si>
    <t>1591721361</t>
  </si>
  <si>
    <t>26</t>
  </si>
  <si>
    <t>Pol3</t>
  </si>
  <si>
    <t>Tesniaci materiál - pod panel</t>
  </si>
  <si>
    <t>bm</t>
  </si>
  <si>
    <t>1163002456</t>
  </si>
  <si>
    <t>27</t>
  </si>
  <si>
    <t>Pol4</t>
  </si>
  <si>
    <t>Tesniaci materiál - pod okap</t>
  </si>
  <si>
    <t>-866377740</t>
  </si>
  <si>
    <t>Pol5</t>
  </si>
  <si>
    <t>Spojovací a kotviaci materiál</t>
  </si>
  <si>
    <t>2119102285</t>
  </si>
  <si>
    <t>29</t>
  </si>
  <si>
    <t>Pol6</t>
  </si>
  <si>
    <t>Montáž sendvičových panelov vr. pomocných montážných zariadení, likvidácie odpadu, doprava</t>
  </si>
  <si>
    <t>1067474961</t>
  </si>
  <si>
    <t>Pol7</t>
  </si>
  <si>
    <t>D+M klampiarskych prvkov do r.š.200mm, PZ farb., hr.0,55mm - okap</t>
  </si>
  <si>
    <t>594149054</t>
  </si>
  <si>
    <t>31</t>
  </si>
  <si>
    <t>Pol8</t>
  </si>
  <si>
    <t>D+M klampiarskych prvkov do r.š.440mm, PZ farb., hr.0,55mm - rohy</t>
  </si>
  <si>
    <t>-2000044671</t>
  </si>
  <si>
    <t>Pol9</t>
  </si>
  <si>
    <t>D+M klampiarskych prvkov do r.š.220mm, PZ farb., hr.0,55mm - omegy</t>
  </si>
  <si>
    <t>809537220</t>
  </si>
  <si>
    <t>33</t>
  </si>
  <si>
    <t>Pol10</t>
  </si>
  <si>
    <t>D+M klampiarskych prvkov do r.š.290mm, PZ farb., hr.0,55mm - otvory</t>
  </si>
  <si>
    <t>735369584</t>
  </si>
  <si>
    <t>Pol11</t>
  </si>
  <si>
    <t>D+M klampiarskych prvkov do r.š.390mm, PZ farb., hr.0,55mm - brány</t>
  </si>
  <si>
    <t>-1475624171</t>
  </si>
  <si>
    <t>35</t>
  </si>
  <si>
    <t>Pol12</t>
  </si>
  <si>
    <t>D+M klampiarskych prvkov do r.š.120mm, PZ farb., hr.0,55mm - krycie L ko</t>
  </si>
  <si>
    <t>1636351198</t>
  </si>
  <si>
    <t>Pol13</t>
  </si>
  <si>
    <t>D+M klampiarskych prvkov do r.š.250mm, PZ farb., hr.0,55mm - okap zo strechy</t>
  </si>
  <si>
    <t>-293332409</t>
  </si>
  <si>
    <t>37</t>
  </si>
  <si>
    <t>Pol14</t>
  </si>
  <si>
    <t>D+M klampiarskych prvkov do r.š.510mm, PZ farb., hr.0,55mm - vrchné ukončenie strechy</t>
  </si>
  <si>
    <t>800066361</t>
  </si>
  <si>
    <t>38</t>
  </si>
  <si>
    <t>Pol15</t>
  </si>
  <si>
    <t>D+M klampiarskych prvkov do r.š.420mm, PZ farb., hr.0,55mm - záveterka</t>
  </si>
  <si>
    <t>1713393418</t>
  </si>
  <si>
    <t>39</t>
  </si>
  <si>
    <t>Pol16</t>
  </si>
  <si>
    <t>D+M klampiarskych prvkov do r.š.120mm, PZ farb., hr.0,55mm - otvory int.</t>
  </si>
  <si>
    <t>-748399453</t>
  </si>
  <si>
    <t>Garáž – prístavba Hasičskej zbrojnice Súľov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</si>
</sst>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3"/>
  <sheetViews>
    <sheetView showGridLines="0" workbookViewId="0">
      <pane ySplit="1" topLeftCell="A32" activePane="bottomLeft" state="frozen"/>
      <selection pane="bottomLeft" activeCell="Z11" sqref="Z1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R2" s="152" t="s">
        <v>8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71" t="s">
        <v>11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84" t="s">
        <v>14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15</v>
      </c>
      <c r="E6" s="24"/>
      <c r="F6" s="24"/>
      <c r="G6" s="24"/>
      <c r="H6" s="24"/>
      <c r="I6" s="24"/>
      <c r="J6" s="24"/>
      <c r="K6" s="185" t="s">
        <v>255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24"/>
      <c r="AQ6" s="23"/>
      <c r="BS6" s="18" t="s">
        <v>9</v>
      </c>
    </row>
    <row r="7" spans="1:73" ht="14.45" customHeight="1">
      <c r="B7" s="22"/>
      <c r="C7" s="24"/>
      <c r="D7" s="28" t="s">
        <v>16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17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18</v>
      </c>
      <c r="E8" s="24"/>
      <c r="F8" s="24"/>
      <c r="G8" s="24"/>
      <c r="H8" s="24"/>
      <c r="I8" s="24"/>
      <c r="J8" s="24"/>
      <c r="K8" s="26" t="s">
        <v>19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20</v>
      </c>
      <c r="AL8" s="24"/>
      <c r="AM8" s="24"/>
      <c r="AN8" s="26" t="s">
        <v>21</v>
      </c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23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19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24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23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19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24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23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19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24</v>
      </c>
      <c r="AL17" s="24"/>
      <c r="AM17" s="24"/>
      <c r="AN17" s="26" t="s">
        <v>5</v>
      </c>
      <c r="AO17" s="24"/>
      <c r="AP17" s="24"/>
      <c r="AQ17" s="23"/>
      <c r="BS17" s="18" t="s">
        <v>27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28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23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71" ht="18.399999999999999" customHeight="1">
      <c r="B20" s="22"/>
      <c r="C20" s="24"/>
      <c r="D20" s="24"/>
      <c r="E20" s="26" t="s">
        <v>19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24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29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4.45" customHeight="1">
      <c r="B23" s="22"/>
      <c r="C23" s="24"/>
      <c r="D23" s="24"/>
      <c r="E23" s="186" t="s">
        <v>5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8">
        <f>ROUND(AG87,2)</f>
        <v>0</v>
      </c>
      <c r="AL26" s="179"/>
      <c r="AM26" s="179"/>
      <c r="AN26" s="179"/>
      <c r="AO26" s="179"/>
      <c r="AP26" s="24"/>
      <c r="AQ26" s="23"/>
    </row>
    <row r="27" spans="2:71" ht="14.45" customHeight="1">
      <c r="B27" s="22"/>
      <c r="C27" s="24"/>
      <c r="D27" s="30" t="s">
        <v>31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8">
        <f>ROUND(AG90,2)</f>
        <v>0</v>
      </c>
      <c r="AL27" s="178"/>
      <c r="AM27" s="178"/>
      <c r="AN27" s="178"/>
      <c r="AO27" s="178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0">
        <f>ROUND(AK26+AK27,2)</f>
        <v>0</v>
      </c>
      <c r="AL29" s="181"/>
      <c r="AM29" s="181"/>
      <c r="AN29" s="181"/>
      <c r="AO29" s="181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33</v>
      </c>
      <c r="E31" s="37"/>
      <c r="F31" s="38" t="s">
        <v>34</v>
      </c>
      <c r="G31" s="37"/>
      <c r="H31" s="37"/>
      <c r="I31" s="37"/>
      <c r="J31" s="37"/>
      <c r="K31" s="37"/>
      <c r="L31" s="175">
        <v>0.2</v>
      </c>
      <c r="M31" s="176"/>
      <c r="N31" s="176"/>
      <c r="O31" s="176"/>
      <c r="P31" s="37"/>
      <c r="Q31" s="37"/>
      <c r="R31" s="37"/>
      <c r="S31" s="37"/>
      <c r="T31" s="40" t="s">
        <v>35</v>
      </c>
      <c r="U31" s="37"/>
      <c r="V31" s="37"/>
      <c r="W31" s="177">
        <f>ROUND(AZ87+SUM(CD91),2)</f>
        <v>0</v>
      </c>
      <c r="X31" s="176"/>
      <c r="Y31" s="176"/>
      <c r="Z31" s="176"/>
      <c r="AA31" s="176"/>
      <c r="AB31" s="176"/>
      <c r="AC31" s="176"/>
      <c r="AD31" s="176"/>
      <c r="AE31" s="176"/>
      <c r="AF31" s="37"/>
      <c r="AG31" s="37"/>
      <c r="AH31" s="37"/>
      <c r="AI31" s="37"/>
      <c r="AJ31" s="37"/>
      <c r="AK31" s="177">
        <f>ROUND(AV87+SUM(BY91),2)</f>
        <v>0</v>
      </c>
      <c r="AL31" s="176"/>
      <c r="AM31" s="176"/>
      <c r="AN31" s="176"/>
      <c r="AO31" s="176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36</v>
      </c>
      <c r="G32" s="37"/>
      <c r="H32" s="37"/>
      <c r="I32" s="37"/>
      <c r="J32" s="37"/>
      <c r="K32" s="37"/>
      <c r="L32" s="175">
        <v>0.2</v>
      </c>
      <c r="M32" s="176"/>
      <c r="N32" s="176"/>
      <c r="O32" s="176"/>
      <c r="P32" s="37"/>
      <c r="Q32" s="37"/>
      <c r="R32" s="37"/>
      <c r="S32" s="37"/>
      <c r="T32" s="40" t="s">
        <v>35</v>
      </c>
      <c r="U32" s="37"/>
      <c r="V32" s="37"/>
      <c r="W32" s="177">
        <f>ROUND(BA87+SUM(CE91),2)</f>
        <v>0</v>
      </c>
      <c r="X32" s="176"/>
      <c r="Y32" s="176"/>
      <c r="Z32" s="176"/>
      <c r="AA32" s="176"/>
      <c r="AB32" s="176"/>
      <c r="AC32" s="176"/>
      <c r="AD32" s="176"/>
      <c r="AE32" s="176"/>
      <c r="AF32" s="37"/>
      <c r="AG32" s="37"/>
      <c r="AH32" s="37"/>
      <c r="AI32" s="37"/>
      <c r="AJ32" s="37"/>
      <c r="AK32" s="177">
        <f>ROUND(AW87+SUM(BZ91),2)</f>
        <v>0</v>
      </c>
      <c r="AL32" s="176"/>
      <c r="AM32" s="176"/>
      <c r="AN32" s="176"/>
      <c r="AO32" s="176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37</v>
      </c>
      <c r="G33" s="37"/>
      <c r="H33" s="37"/>
      <c r="I33" s="37"/>
      <c r="J33" s="37"/>
      <c r="K33" s="37"/>
      <c r="L33" s="175">
        <v>0.2</v>
      </c>
      <c r="M33" s="176"/>
      <c r="N33" s="176"/>
      <c r="O33" s="176"/>
      <c r="P33" s="37"/>
      <c r="Q33" s="37"/>
      <c r="R33" s="37"/>
      <c r="S33" s="37"/>
      <c r="T33" s="40" t="s">
        <v>35</v>
      </c>
      <c r="U33" s="37"/>
      <c r="V33" s="37"/>
      <c r="W33" s="177">
        <f>ROUND(BB87+SUM(CF91),2)</f>
        <v>0</v>
      </c>
      <c r="X33" s="176"/>
      <c r="Y33" s="176"/>
      <c r="Z33" s="176"/>
      <c r="AA33" s="176"/>
      <c r="AB33" s="176"/>
      <c r="AC33" s="176"/>
      <c r="AD33" s="176"/>
      <c r="AE33" s="176"/>
      <c r="AF33" s="37"/>
      <c r="AG33" s="37"/>
      <c r="AH33" s="37"/>
      <c r="AI33" s="37"/>
      <c r="AJ33" s="37"/>
      <c r="AK33" s="177">
        <v>0</v>
      </c>
      <c r="AL33" s="176"/>
      <c r="AM33" s="176"/>
      <c r="AN33" s="176"/>
      <c r="AO33" s="176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38</v>
      </c>
      <c r="G34" s="37"/>
      <c r="H34" s="37"/>
      <c r="I34" s="37"/>
      <c r="J34" s="37"/>
      <c r="K34" s="37"/>
      <c r="L34" s="175">
        <v>0.2</v>
      </c>
      <c r="M34" s="176"/>
      <c r="N34" s="176"/>
      <c r="O34" s="176"/>
      <c r="P34" s="37"/>
      <c r="Q34" s="37"/>
      <c r="R34" s="37"/>
      <c r="S34" s="37"/>
      <c r="T34" s="40" t="s">
        <v>35</v>
      </c>
      <c r="U34" s="37"/>
      <c r="V34" s="37"/>
      <c r="W34" s="177">
        <f>ROUND(BC87+SUM(CG91),2)</f>
        <v>0</v>
      </c>
      <c r="X34" s="176"/>
      <c r="Y34" s="176"/>
      <c r="Z34" s="176"/>
      <c r="AA34" s="176"/>
      <c r="AB34" s="176"/>
      <c r="AC34" s="176"/>
      <c r="AD34" s="176"/>
      <c r="AE34" s="176"/>
      <c r="AF34" s="37"/>
      <c r="AG34" s="37"/>
      <c r="AH34" s="37"/>
      <c r="AI34" s="37"/>
      <c r="AJ34" s="37"/>
      <c r="AK34" s="177">
        <v>0</v>
      </c>
      <c r="AL34" s="176"/>
      <c r="AM34" s="176"/>
      <c r="AN34" s="176"/>
      <c r="AO34" s="176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39</v>
      </c>
      <c r="G35" s="37"/>
      <c r="H35" s="37"/>
      <c r="I35" s="37"/>
      <c r="J35" s="37"/>
      <c r="K35" s="37"/>
      <c r="L35" s="175">
        <v>0</v>
      </c>
      <c r="M35" s="176"/>
      <c r="N35" s="176"/>
      <c r="O35" s="176"/>
      <c r="P35" s="37"/>
      <c r="Q35" s="37"/>
      <c r="R35" s="37"/>
      <c r="S35" s="37"/>
      <c r="T35" s="40" t="s">
        <v>35</v>
      </c>
      <c r="U35" s="37"/>
      <c r="V35" s="37"/>
      <c r="W35" s="177">
        <f>ROUND(BD87+SUM(CH91),2)</f>
        <v>0</v>
      </c>
      <c r="X35" s="176"/>
      <c r="Y35" s="176"/>
      <c r="Z35" s="176"/>
      <c r="AA35" s="176"/>
      <c r="AB35" s="176"/>
      <c r="AC35" s="176"/>
      <c r="AD35" s="176"/>
      <c r="AE35" s="176"/>
      <c r="AF35" s="37"/>
      <c r="AG35" s="37"/>
      <c r="AH35" s="37"/>
      <c r="AI35" s="37"/>
      <c r="AJ35" s="37"/>
      <c r="AK35" s="177">
        <v>0</v>
      </c>
      <c r="AL35" s="176"/>
      <c r="AM35" s="176"/>
      <c r="AN35" s="176"/>
      <c r="AO35" s="176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41</v>
      </c>
      <c r="U37" s="44"/>
      <c r="V37" s="44"/>
      <c r="W37" s="44"/>
      <c r="X37" s="167" t="s">
        <v>42</v>
      </c>
      <c r="Y37" s="168"/>
      <c r="Z37" s="168"/>
      <c r="AA37" s="168"/>
      <c r="AB37" s="168"/>
      <c r="AC37" s="44"/>
      <c r="AD37" s="44"/>
      <c r="AE37" s="44"/>
      <c r="AF37" s="44"/>
      <c r="AG37" s="44"/>
      <c r="AH37" s="44"/>
      <c r="AI37" s="44"/>
      <c r="AJ37" s="44"/>
      <c r="AK37" s="169">
        <f>SUM(AK29:AK35)</f>
        <v>0</v>
      </c>
      <c r="AL37" s="168"/>
      <c r="AM37" s="168"/>
      <c r="AN37" s="168"/>
      <c r="AO37" s="170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44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46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45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46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47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46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45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46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71" t="s">
        <v>49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IMPORT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173" t="str">
        <f>K6</f>
        <v>Garáž – prístavba Hasičskej zbrojnice Súľov</v>
      </c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18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20</v>
      </c>
      <c r="AJ80" s="32"/>
      <c r="AK80" s="32"/>
      <c r="AL80" s="32"/>
      <c r="AM80" s="69" t="str">
        <f>IF(AN8= "","",AN8)</f>
        <v>27. 3. 2018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22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26</v>
      </c>
      <c r="AJ82" s="32"/>
      <c r="AK82" s="32"/>
      <c r="AL82" s="32"/>
      <c r="AM82" s="162" t="str">
        <f>IF(E17="","",E17)</f>
        <v xml:space="preserve"> </v>
      </c>
      <c r="AN82" s="162"/>
      <c r="AO82" s="162"/>
      <c r="AP82" s="162"/>
      <c r="AQ82" s="33"/>
      <c r="AS82" s="158" t="s">
        <v>50</v>
      </c>
      <c r="AT82" s="159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25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28</v>
      </c>
      <c r="AJ83" s="32"/>
      <c r="AK83" s="32"/>
      <c r="AL83" s="32"/>
      <c r="AM83" s="162" t="str">
        <f>IF(E20="","",E20)</f>
        <v xml:space="preserve"> </v>
      </c>
      <c r="AN83" s="162"/>
      <c r="AO83" s="162"/>
      <c r="AP83" s="162"/>
      <c r="AQ83" s="33"/>
      <c r="AS83" s="160"/>
      <c r="AT83" s="161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0"/>
      <c r="AT84" s="161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63" t="s">
        <v>51</v>
      </c>
      <c r="D85" s="164"/>
      <c r="E85" s="164"/>
      <c r="F85" s="164"/>
      <c r="G85" s="164"/>
      <c r="H85" s="71"/>
      <c r="I85" s="165" t="s">
        <v>52</v>
      </c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5" t="s">
        <v>53</v>
      </c>
      <c r="AH85" s="164"/>
      <c r="AI85" s="164"/>
      <c r="AJ85" s="164"/>
      <c r="AK85" s="164"/>
      <c r="AL85" s="164"/>
      <c r="AM85" s="164"/>
      <c r="AN85" s="165" t="s">
        <v>54</v>
      </c>
      <c r="AO85" s="164"/>
      <c r="AP85" s="166"/>
      <c r="AQ85" s="33"/>
      <c r="AS85" s="72" t="s">
        <v>55</v>
      </c>
      <c r="AT85" s="73" t="s">
        <v>56</v>
      </c>
      <c r="AU85" s="73" t="s">
        <v>57</v>
      </c>
      <c r="AV85" s="73" t="s">
        <v>58</v>
      </c>
      <c r="AW85" s="73" t="s">
        <v>59</v>
      </c>
      <c r="AX85" s="73" t="s">
        <v>60</v>
      </c>
      <c r="AY85" s="73" t="s">
        <v>61</v>
      </c>
      <c r="AZ85" s="73" t="s">
        <v>62</v>
      </c>
      <c r="BA85" s="73" t="s">
        <v>63</v>
      </c>
      <c r="BB85" s="73" t="s">
        <v>64</v>
      </c>
      <c r="BC85" s="73" t="s">
        <v>65</v>
      </c>
      <c r="BD85" s="74" t="s">
        <v>66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67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57">
        <f>ROUND(AG88,2)</f>
        <v>0</v>
      </c>
      <c r="AH87" s="157"/>
      <c r="AI87" s="157"/>
      <c r="AJ87" s="157"/>
      <c r="AK87" s="157"/>
      <c r="AL87" s="157"/>
      <c r="AM87" s="157"/>
      <c r="AN87" s="150">
        <f>SUM(AG87,AT87)</f>
        <v>0</v>
      </c>
      <c r="AO87" s="150"/>
      <c r="AP87" s="150"/>
      <c r="AQ87" s="67"/>
      <c r="AS87" s="78">
        <f>ROUND(AS88,2)</f>
        <v>0</v>
      </c>
      <c r="AT87" s="79">
        <f>ROUND(SUM(AV87:AW87),2)</f>
        <v>0</v>
      </c>
      <c r="AU87" s="80">
        <f>ROUND(AU88,5)</f>
        <v>35.066650000000003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68</v>
      </c>
      <c r="BT87" s="82" t="s">
        <v>69</v>
      </c>
      <c r="BU87" s="83" t="s">
        <v>70</v>
      </c>
      <c r="BV87" s="82" t="s">
        <v>14</v>
      </c>
      <c r="BW87" s="82" t="s">
        <v>71</v>
      </c>
      <c r="BX87" s="82" t="s">
        <v>72</v>
      </c>
    </row>
    <row r="88" spans="1:76" s="5" customFormat="1" ht="14.45" customHeight="1">
      <c r="A88" s="84" t="s">
        <v>73</v>
      </c>
      <c r="B88" s="85"/>
      <c r="C88" s="86"/>
      <c r="D88" s="156" t="s">
        <v>74</v>
      </c>
      <c r="E88" s="156"/>
      <c r="F88" s="156"/>
      <c r="G88" s="156"/>
      <c r="H88" s="156"/>
      <c r="I88" s="87"/>
      <c r="J88" s="156" t="s">
        <v>74</v>
      </c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4">
        <f>'Garáž - Garáž'!M30</f>
        <v>0</v>
      </c>
      <c r="AH88" s="155"/>
      <c r="AI88" s="155"/>
      <c r="AJ88" s="155"/>
      <c r="AK88" s="155"/>
      <c r="AL88" s="155"/>
      <c r="AM88" s="155"/>
      <c r="AN88" s="154">
        <f>SUM(AG88,AT88)</f>
        <v>0</v>
      </c>
      <c r="AO88" s="155"/>
      <c r="AP88" s="155"/>
      <c r="AQ88" s="88"/>
      <c r="AS88" s="89">
        <f>'Garáž - Garáž'!M28</f>
        <v>0</v>
      </c>
      <c r="AT88" s="90">
        <f>ROUND(SUM(AV88:AW88),2)</f>
        <v>0</v>
      </c>
      <c r="AU88" s="91">
        <f>'Garáž - Garáž'!W116</f>
        <v>35.066654</v>
      </c>
      <c r="AV88" s="90">
        <f>'Garáž - Garáž'!M32</f>
        <v>0</v>
      </c>
      <c r="AW88" s="90">
        <f>'Garáž - Garáž'!M33</f>
        <v>0</v>
      </c>
      <c r="AX88" s="90">
        <f>'Garáž - Garáž'!M34</f>
        <v>0</v>
      </c>
      <c r="AY88" s="90">
        <f>'Garáž - Garáž'!M35</f>
        <v>0</v>
      </c>
      <c r="AZ88" s="90">
        <f>'Garáž - Garáž'!H32</f>
        <v>0</v>
      </c>
      <c r="BA88" s="90">
        <f>'Garáž - Garáž'!H33</f>
        <v>0</v>
      </c>
      <c r="BB88" s="90">
        <f>'Garáž - Garáž'!H34</f>
        <v>0</v>
      </c>
      <c r="BC88" s="90">
        <f>'Garáž - Garáž'!H35</f>
        <v>0</v>
      </c>
      <c r="BD88" s="92">
        <f>'Garáž - Garáž'!H36</f>
        <v>0</v>
      </c>
      <c r="BT88" s="93" t="s">
        <v>75</v>
      </c>
      <c r="BV88" s="93" t="s">
        <v>14</v>
      </c>
      <c r="BW88" s="93" t="s">
        <v>76</v>
      </c>
      <c r="BX88" s="93" t="s">
        <v>71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6" t="s">
        <v>77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0">
        <v>0</v>
      </c>
      <c r="AH90" s="150"/>
      <c r="AI90" s="150"/>
      <c r="AJ90" s="150"/>
      <c r="AK90" s="150"/>
      <c r="AL90" s="150"/>
      <c r="AM90" s="150"/>
      <c r="AN90" s="150">
        <v>0</v>
      </c>
      <c r="AO90" s="150"/>
      <c r="AP90" s="150"/>
      <c r="AQ90" s="33"/>
      <c r="AS90" s="72" t="s">
        <v>78</v>
      </c>
      <c r="AT90" s="73" t="s">
        <v>79</v>
      </c>
      <c r="AU90" s="73" t="s">
        <v>33</v>
      </c>
      <c r="AV90" s="74" t="s">
        <v>56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4"/>
      <c r="AT91" s="52"/>
      <c r="AU91" s="52"/>
      <c r="AV91" s="54"/>
    </row>
    <row r="92" spans="1:76" s="1" customFormat="1" ht="30" customHeight="1">
      <c r="B92" s="31"/>
      <c r="C92" s="95" t="s">
        <v>80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51">
        <f>ROUND(AG87+AG90,2)</f>
        <v>0</v>
      </c>
      <c r="AH92" s="151"/>
      <c r="AI92" s="151"/>
      <c r="AJ92" s="151"/>
      <c r="AK92" s="151"/>
      <c r="AL92" s="151"/>
      <c r="AM92" s="151"/>
      <c r="AN92" s="151">
        <f>AN87+AN90</f>
        <v>0</v>
      </c>
      <c r="AO92" s="151"/>
      <c r="AP92" s="151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Garáž - Garáž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showGridLines="0" tabSelected="1" workbookViewId="0">
      <pane ySplit="1" topLeftCell="A145" activePane="bottomLeft" state="frozen"/>
      <selection pane="bottomLeft" activeCell="F8" sqref="F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81</v>
      </c>
      <c r="G1" s="13"/>
      <c r="H1" s="197" t="s">
        <v>82</v>
      </c>
      <c r="I1" s="197"/>
      <c r="J1" s="197"/>
      <c r="K1" s="197"/>
      <c r="L1" s="13" t="s">
        <v>83</v>
      </c>
      <c r="M1" s="11"/>
      <c r="N1" s="11"/>
      <c r="O1" s="12" t="s">
        <v>84</v>
      </c>
      <c r="P1" s="11"/>
      <c r="Q1" s="11"/>
      <c r="R1" s="11"/>
      <c r="S1" s="13" t="s">
        <v>85</v>
      </c>
      <c r="T1" s="13"/>
      <c r="U1" s="97"/>
      <c r="V1" s="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52" t="s">
        <v>8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8" t="s">
        <v>76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69</v>
      </c>
    </row>
    <row r="4" spans="1:66" ht="36.950000000000003" customHeight="1">
      <c r="B4" s="22"/>
      <c r="C4" s="171" t="s">
        <v>86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15</v>
      </c>
      <c r="E6" s="24"/>
      <c r="F6" s="203" t="str">
        <f>'Rekapitulácia stavby'!K6</f>
        <v>Garáž – prístavba Hasičskej zbrojnice Súľov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4"/>
      <c r="R6" s="23"/>
    </row>
    <row r="7" spans="1:66" s="1" customFormat="1" ht="32.85" customHeight="1">
      <c r="B7" s="31"/>
      <c r="C7" s="32"/>
      <c r="D7" s="27" t="s">
        <v>87</v>
      </c>
      <c r="E7" s="32"/>
      <c r="F7" s="185" t="s">
        <v>255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32"/>
      <c r="R7" s="33"/>
    </row>
    <row r="8" spans="1:66" s="1" customFormat="1" ht="14.45" customHeight="1">
      <c r="B8" s="31"/>
      <c r="C8" s="32"/>
      <c r="D8" s="28" t="s">
        <v>16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18</v>
      </c>
      <c r="E9" s="32"/>
      <c r="F9" s="26" t="s">
        <v>19</v>
      </c>
      <c r="G9" s="32"/>
      <c r="H9" s="32"/>
      <c r="I9" s="32"/>
      <c r="J9" s="32"/>
      <c r="K9" s="32"/>
      <c r="L9" s="32"/>
      <c r="M9" s="28" t="s">
        <v>20</v>
      </c>
      <c r="N9" s="32"/>
      <c r="O9" s="205" t="str">
        <f>'Rekapitulácia stavby'!AN8</f>
        <v>27. 3. 2018</v>
      </c>
      <c r="P9" s="205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22</v>
      </c>
      <c r="E11" s="32"/>
      <c r="F11" s="32"/>
      <c r="G11" s="32"/>
      <c r="H11" s="32"/>
      <c r="I11" s="32"/>
      <c r="J11" s="32"/>
      <c r="K11" s="32"/>
      <c r="L11" s="32"/>
      <c r="M11" s="28" t="s">
        <v>23</v>
      </c>
      <c r="N11" s="32"/>
      <c r="O11" s="184" t="str">
        <f>IF('Rekapitulácia stavby'!AN10="","",'Rekapitulácia stavby'!AN10)</f>
        <v/>
      </c>
      <c r="P11" s="184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84" t="str">
        <f>IF('Rekapitulácia stavby'!AN11="","",'Rekapitulácia stavby'!AN11)</f>
        <v/>
      </c>
      <c r="P12" s="184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184" t="str">
        <f>IF('Rekapitulácia stavby'!AN13="","",'Rekapitulácia stavby'!AN13)</f>
        <v/>
      </c>
      <c r="P14" s="184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84" t="str">
        <f>IF('Rekapitulácia stavby'!AN14="","",'Rekapitulácia stavby'!AN14)</f>
        <v/>
      </c>
      <c r="P15" s="184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184" t="str">
        <f>IF('Rekapitulácia stavby'!AN16="","",'Rekapitulácia stavby'!AN16)</f>
        <v/>
      </c>
      <c r="P17" s="184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84" t="str">
        <f>IF('Rekapitulácia stavby'!AN17="","",'Rekapitulácia stavby'!AN17)</f>
        <v/>
      </c>
      <c r="P18" s="184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184" t="str">
        <f>IF('Rekapitulácia stavby'!AN19="","",'Rekapitulácia stavby'!AN19)</f>
        <v/>
      </c>
      <c r="P20" s="184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84" t="str">
        <f>IF('Rekapitulácia stavby'!AN20="","",'Rekapitulácia stavby'!AN20)</f>
        <v/>
      </c>
      <c r="P21" s="184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32"/>
      <c r="E24" s="186" t="s">
        <v>5</v>
      </c>
      <c r="F24" s="186"/>
      <c r="G24" s="186"/>
      <c r="H24" s="186"/>
      <c r="I24" s="186"/>
      <c r="J24" s="186"/>
      <c r="K24" s="186"/>
      <c r="L24" s="18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98" t="s">
        <v>88</v>
      </c>
      <c r="E27" s="32"/>
      <c r="F27" s="32"/>
      <c r="G27" s="32"/>
      <c r="H27" s="32"/>
      <c r="I27" s="32"/>
      <c r="J27" s="32"/>
      <c r="K27" s="32"/>
      <c r="L27" s="32"/>
      <c r="M27" s="178">
        <f>N88</f>
        <v>0</v>
      </c>
      <c r="N27" s="178"/>
      <c r="O27" s="178"/>
      <c r="P27" s="178"/>
      <c r="Q27" s="32"/>
      <c r="R27" s="33"/>
    </row>
    <row r="28" spans="2:18" s="1" customFormat="1" ht="14.45" customHeight="1">
      <c r="B28" s="31"/>
      <c r="C28" s="32"/>
      <c r="D28" s="30" t="s">
        <v>89</v>
      </c>
      <c r="E28" s="32"/>
      <c r="F28" s="32"/>
      <c r="G28" s="32"/>
      <c r="H28" s="32"/>
      <c r="I28" s="32"/>
      <c r="J28" s="32"/>
      <c r="K28" s="32"/>
      <c r="L28" s="32"/>
      <c r="M28" s="178">
        <f>N97</f>
        <v>0</v>
      </c>
      <c r="N28" s="178"/>
      <c r="O28" s="178"/>
      <c r="P28" s="178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99" t="s">
        <v>32</v>
      </c>
      <c r="E30" s="32"/>
      <c r="F30" s="32"/>
      <c r="G30" s="32"/>
      <c r="H30" s="32"/>
      <c r="I30" s="32"/>
      <c r="J30" s="32"/>
      <c r="K30" s="32"/>
      <c r="L30" s="32"/>
      <c r="M30" s="218">
        <f>ROUND(M27+M28,2)</f>
        <v>0</v>
      </c>
      <c r="N30" s="202"/>
      <c r="O30" s="202"/>
      <c r="P30" s="202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</v>
      </c>
      <c r="G32" s="100" t="s">
        <v>35</v>
      </c>
      <c r="H32" s="215">
        <f>ROUND((SUM(BE97:BE98)+SUM(BE116:BE159)), 2)</f>
        <v>0</v>
      </c>
      <c r="I32" s="202"/>
      <c r="J32" s="202"/>
      <c r="K32" s="32"/>
      <c r="L32" s="32"/>
      <c r="M32" s="215">
        <f>ROUND(ROUND((SUM(BE97:BE98)+SUM(BE116:BE159)), 2)*F32, 2)</f>
        <v>0</v>
      </c>
      <c r="N32" s="202"/>
      <c r="O32" s="202"/>
      <c r="P32" s="202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0.2</v>
      </c>
      <c r="G33" s="100" t="s">
        <v>35</v>
      </c>
      <c r="H33" s="215">
        <f>ROUND((SUM(BF97:BF98)+SUM(BF116:BF159)), 2)</f>
        <v>0</v>
      </c>
      <c r="I33" s="202"/>
      <c r="J33" s="202"/>
      <c r="K33" s="32"/>
      <c r="L33" s="32"/>
      <c r="M33" s="215">
        <f>ROUND(ROUND((SUM(BF97:BF98)+SUM(BF116:BF159)), 2)*F33, 2)</f>
        <v>0</v>
      </c>
      <c r="N33" s="202"/>
      <c r="O33" s="202"/>
      <c r="P33" s="202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37</v>
      </c>
      <c r="F34" s="39">
        <v>0.2</v>
      </c>
      <c r="G34" s="100" t="s">
        <v>35</v>
      </c>
      <c r="H34" s="215">
        <f>ROUND((SUM(BG97:BG98)+SUM(BG116:BG159)), 2)</f>
        <v>0</v>
      </c>
      <c r="I34" s="202"/>
      <c r="J34" s="202"/>
      <c r="K34" s="32"/>
      <c r="L34" s="32"/>
      <c r="M34" s="215">
        <v>0</v>
      </c>
      <c r="N34" s="202"/>
      <c r="O34" s="202"/>
      <c r="P34" s="202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38</v>
      </c>
      <c r="F35" s="39">
        <v>0.2</v>
      </c>
      <c r="G35" s="100" t="s">
        <v>35</v>
      </c>
      <c r="H35" s="215">
        <f>ROUND((SUM(BH97:BH98)+SUM(BH116:BH159)), 2)</f>
        <v>0</v>
      </c>
      <c r="I35" s="202"/>
      <c r="J35" s="202"/>
      <c r="K35" s="32"/>
      <c r="L35" s="32"/>
      <c r="M35" s="215">
        <v>0</v>
      </c>
      <c r="N35" s="202"/>
      <c r="O35" s="202"/>
      <c r="P35" s="202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39</v>
      </c>
      <c r="F36" s="39">
        <v>0</v>
      </c>
      <c r="G36" s="100" t="s">
        <v>35</v>
      </c>
      <c r="H36" s="215">
        <f>ROUND((SUM(BI97:BI98)+SUM(BI116:BI159)), 2)</f>
        <v>0</v>
      </c>
      <c r="I36" s="202"/>
      <c r="J36" s="202"/>
      <c r="K36" s="32"/>
      <c r="L36" s="32"/>
      <c r="M36" s="215">
        <v>0</v>
      </c>
      <c r="N36" s="202"/>
      <c r="O36" s="202"/>
      <c r="P36" s="202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6"/>
      <c r="D38" s="101" t="s">
        <v>40</v>
      </c>
      <c r="E38" s="71"/>
      <c r="F38" s="71"/>
      <c r="G38" s="102" t="s">
        <v>41</v>
      </c>
      <c r="H38" s="103" t="s">
        <v>42</v>
      </c>
      <c r="I38" s="71"/>
      <c r="J38" s="71"/>
      <c r="K38" s="71"/>
      <c r="L38" s="216">
        <f>SUM(M30:M36)</f>
        <v>0</v>
      </c>
      <c r="M38" s="216"/>
      <c r="N38" s="216"/>
      <c r="O38" s="216"/>
      <c r="P38" s="217"/>
      <c r="Q38" s="96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1" t="s">
        <v>90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03" t="str">
        <f>F6</f>
        <v>Garáž – prístavba Hasičskej zbrojnice Súľov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s="1" customFormat="1" ht="36.950000000000003" customHeight="1">
      <c r="B79" s="31"/>
      <c r="C79" s="65" t="s">
        <v>87</v>
      </c>
      <c r="D79" s="32"/>
      <c r="E79" s="32"/>
      <c r="F79" s="173" t="str">
        <f>F7</f>
        <v>Garáž – prístavba Hasičskej zbrojnice Súľov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18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20</v>
      </c>
      <c r="L81" s="32"/>
      <c r="M81" s="205" t="str">
        <f>IF(O9="","",O9)</f>
        <v>27. 3. 2018</v>
      </c>
      <c r="N81" s="205"/>
      <c r="O81" s="205"/>
      <c r="P81" s="205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22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184" t="str">
        <f>E18</f>
        <v xml:space="preserve"> </v>
      </c>
      <c r="N83" s="184"/>
      <c r="O83" s="184"/>
      <c r="P83" s="184"/>
      <c r="Q83" s="184"/>
      <c r="R83" s="33"/>
    </row>
    <row r="84" spans="2:47" s="1" customFormat="1" ht="14.45" customHeight="1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184" t="str">
        <f>E21</f>
        <v xml:space="preserve"> </v>
      </c>
      <c r="N84" s="184"/>
      <c r="O84" s="184"/>
      <c r="P84" s="184"/>
      <c r="Q84" s="184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13" t="s">
        <v>91</v>
      </c>
      <c r="D86" s="214"/>
      <c r="E86" s="214"/>
      <c r="F86" s="214"/>
      <c r="G86" s="214"/>
      <c r="H86" s="96"/>
      <c r="I86" s="96"/>
      <c r="J86" s="96"/>
      <c r="K86" s="96"/>
      <c r="L86" s="96"/>
      <c r="M86" s="96"/>
      <c r="N86" s="213" t="s">
        <v>92</v>
      </c>
      <c r="O86" s="214"/>
      <c r="P86" s="214"/>
      <c r="Q86" s="214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4" t="s">
        <v>93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0">
        <f>N116</f>
        <v>0</v>
      </c>
      <c r="O88" s="211"/>
      <c r="P88" s="211"/>
      <c r="Q88" s="211"/>
      <c r="R88" s="33"/>
      <c r="AU88" s="18" t="s">
        <v>94</v>
      </c>
    </row>
    <row r="89" spans="2:47" s="6" customFormat="1" ht="24.95" customHeight="1">
      <c r="B89" s="105"/>
      <c r="C89" s="106"/>
      <c r="D89" s="107" t="s">
        <v>95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90">
        <f>N117</f>
        <v>0</v>
      </c>
      <c r="O89" s="208"/>
      <c r="P89" s="208"/>
      <c r="Q89" s="208"/>
      <c r="R89" s="108"/>
    </row>
    <row r="90" spans="2:47" s="7" customFormat="1" ht="19.899999999999999" customHeight="1">
      <c r="B90" s="109"/>
      <c r="C90" s="110"/>
      <c r="D90" s="111" t="s">
        <v>96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09">
        <f>N118</f>
        <v>0</v>
      </c>
      <c r="O90" s="210"/>
      <c r="P90" s="210"/>
      <c r="Q90" s="210"/>
      <c r="R90" s="112"/>
    </row>
    <row r="91" spans="2:47" s="7" customFormat="1" ht="19.899999999999999" customHeight="1">
      <c r="B91" s="109"/>
      <c r="C91" s="110"/>
      <c r="D91" s="111" t="s">
        <v>97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09">
        <f>N126</f>
        <v>0</v>
      </c>
      <c r="O91" s="210"/>
      <c r="P91" s="210"/>
      <c r="Q91" s="210"/>
      <c r="R91" s="112"/>
    </row>
    <row r="92" spans="2:47" s="7" customFormat="1" ht="19.899999999999999" customHeight="1">
      <c r="B92" s="109"/>
      <c r="C92" s="110"/>
      <c r="D92" s="111" t="s">
        <v>98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09">
        <f>N133</f>
        <v>0</v>
      </c>
      <c r="O92" s="210"/>
      <c r="P92" s="210"/>
      <c r="Q92" s="210"/>
      <c r="R92" s="112"/>
    </row>
    <row r="93" spans="2:47" s="6" customFormat="1" ht="24.95" customHeight="1">
      <c r="B93" s="105"/>
      <c r="C93" s="106"/>
      <c r="D93" s="107" t="s">
        <v>99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90">
        <f>N135</f>
        <v>0</v>
      </c>
      <c r="O93" s="208"/>
      <c r="P93" s="208"/>
      <c r="Q93" s="208"/>
      <c r="R93" s="108"/>
    </row>
    <row r="94" spans="2:47" s="7" customFormat="1" ht="19.899999999999999" customHeight="1">
      <c r="B94" s="109"/>
      <c r="C94" s="110"/>
      <c r="D94" s="111" t="s">
        <v>100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09">
        <f>N136</f>
        <v>0</v>
      </c>
      <c r="O94" s="210"/>
      <c r="P94" s="210"/>
      <c r="Q94" s="210"/>
      <c r="R94" s="112"/>
    </row>
    <row r="95" spans="2:47" s="7" customFormat="1" ht="19.899999999999999" customHeight="1">
      <c r="B95" s="109"/>
      <c r="C95" s="110"/>
      <c r="D95" s="111" t="s">
        <v>101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09">
        <f>N143</f>
        <v>0</v>
      </c>
      <c r="O95" s="210"/>
      <c r="P95" s="210"/>
      <c r="Q95" s="210"/>
      <c r="R95" s="112"/>
    </row>
    <row r="96" spans="2:47" s="1" customFormat="1" ht="21.7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>
      <c r="B97" s="31"/>
      <c r="C97" s="104" t="s">
        <v>102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11">
        <v>0</v>
      </c>
      <c r="O97" s="212"/>
      <c r="P97" s="212"/>
      <c r="Q97" s="212"/>
      <c r="R97" s="33"/>
      <c r="T97" s="113"/>
      <c r="U97" s="114" t="s">
        <v>33</v>
      </c>
    </row>
    <row r="98" spans="2:21" s="1" customFormat="1" ht="18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>
      <c r="B99" s="31"/>
      <c r="C99" s="95" t="s">
        <v>80</v>
      </c>
      <c r="D99" s="96"/>
      <c r="E99" s="96"/>
      <c r="F99" s="96"/>
      <c r="G99" s="96"/>
      <c r="H99" s="96"/>
      <c r="I99" s="96"/>
      <c r="J99" s="96"/>
      <c r="K99" s="96"/>
      <c r="L99" s="151">
        <f>ROUND(SUM(N88+N97),2)</f>
        <v>0</v>
      </c>
      <c r="M99" s="151"/>
      <c r="N99" s="151"/>
      <c r="O99" s="151"/>
      <c r="P99" s="151"/>
      <c r="Q99" s="151"/>
      <c r="R99" s="33"/>
    </row>
    <row r="100" spans="2:21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7"/>
    </row>
    <row r="104" spans="2:21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5" spans="2:21" s="1" customFormat="1" ht="36.950000000000003" customHeight="1">
      <c r="B105" s="31"/>
      <c r="C105" s="171" t="s">
        <v>103</v>
      </c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33"/>
    </row>
    <row r="106" spans="2:21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1" s="1" customFormat="1" ht="30" customHeight="1">
      <c r="B107" s="31"/>
      <c r="C107" s="28" t="s">
        <v>15</v>
      </c>
      <c r="D107" s="32"/>
      <c r="E107" s="32"/>
      <c r="F107" s="203" t="str">
        <f>F6</f>
        <v>Garáž – prístavba Hasičskej zbrojnice Súľov</v>
      </c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32"/>
      <c r="R107" s="33"/>
    </row>
    <row r="108" spans="2:21" s="1" customFormat="1" ht="36.950000000000003" customHeight="1">
      <c r="B108" s="31"/>
      <c r="C108" s="65" t="s">
        <v>87</v>
      </c>
      <c r="D108" s="32"/>
      <c r="E108" s="32"/>
      <c r="F108" s="173" t="str">
        <f>F7</f>
        <v>Garáž – prístavba Hasičskej zbrojnice Súľov</v>
      </c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32"/>
      <c r="R108" s="33"/>
    </row>
    <row r="109" spans="2:21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1" s="1" customFormat="1" ht="18" customHeight="1">
      <c r="B110" s="31"/>
      <c r="C110" s="28" t="s">
        <v>18</v>
      </c>
      <c r="D110" s="32"/>
      <c r="E110" s="32"/>
      <c r="F110" s="26" t="str">
        <f>F9</f>
        <v xml:space="preserve"> </v>
      </c>
      <c r="G110" s="32"/>
      <c r="H110" s="32"/>
      <c r="I110" s="32"/>
      <c r="J110" s="32"/>
      <c r="K110" s="28" t="s">
        <v>20</v>
      </c>
      <c r="L110" s="32"/>
      <c r="M110" s="205" t="str">
        <f>IF(O9="","",O9)</f>
        <v>27. 3. 2018</v>
      </c>
      <c r="N110" s="205"/>
      <c r="O110" s="205"/>
      <c r="P110" s="205"/>
      <c r="Q110" s="32"/>
      <c r="R110" s="33"/>
    </row>
    <row r="111" spans="2:21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1" s="1" customFormat="1" ht="15">
      <c r="B112" s="31"/>
      <c r="C112" s="28" t="s">
        <v>22</v>
      </c>
      <c r="D112" s="32"/>
      <c r="E112" s="32"/>
      <c r="F112" s="26" t="str">
        <f>E12</f>
        <v xml:space="preserve"> </v>
      </c>
      <c r="G112" s="32"/>
      <c r="H112" s="32"/>
      <c r="I112" s="32"/>
      <c r="J112" s="32"/>
      <c r="K112" s="28" t="s">
        <v>26</v>
      </c>
      <c r="L112" s="32"/>
      <c r="M112" s="184" t="str">
        <f>E18</f>
        <v xml:space="preserve"> </v>
      </c>
      <c r="N112" s="184"/>
      <c r="O112" s="184"/>
      <c r="P112" s="184"/>
      <c r="Q112" s="184"/>
      <c r="R112" s="33"/>
    </row>
    <row r="113" spans="2:65" s="1" customFormat="1" ht="14.45" customHeight="1">
      <c r="B113" s="31"/>
      <c r="C113" s="28" t="s">
        <v>25</v>
      </c>
      <c r="D113" s="32"/>
      <c r="E113" s="32"/>
      <c r="F113" s="26" t="str">
        <f>IF(E15="","",E15)</f>
        <v xml:space="preserve"> </v>
      </c>
      <c r="G113" s="32"/>
      <c r="H113" s="32"/>
      <c r="I113" s="32"/>
      <c r="J113" s="32"/>
      <c r="K113" s="28" t="s">
        <v>28</v>
      </c>
      <c r="L113" s="32"/>
      <c r="M113" s="184" t="str">
        <f>E21</f>
        <v xml:space="preserve"> </v>
      </c>
      <c r="N113" s="184"/>
      <c r="O113" s="184"/>
      <c r="P113" s="184"/>
      <c r="Q113" s="184"/>
      <c r="R113" s="33"/>
    </row>
    <row r="114" spans="2:65" s="1" customFormat="1" ht="10.3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8" customFormat="1" ht="29.25" customHeight="1">
      <c r="B115" s="115"/>
      <c r="C115" s="116" t="s">
        <v>104</v>
      </c>
      <c r="D115" s="117" t="s">
        <v>105</v>
      </c>
      <c r="E115" s="117" t="s">
        <v>51</v>
      </c>
      <c r="F115" s="206" t="s">
        <v>106</v>
      </c>
      <c r="G115" s="206"/>
      <c r="H115" s="206"/>
      <c r="I115" s="206"/>
      <c r="J115" s="117" t="s">
        <v>107</v>
      </c>
      <c r="K115" s="117" t="s">
        <v>108</v>
      </c>
      <c r="L115" s="206" t="s">
        <v>109</v>
      </c>
      <c r="M115" s="206"/>
      <c r="N115" s="206" t="s">
        <v>92</v>
      </c>
      <c r="O115" s="206"/>
      <c r="P115" s="206"/>
      <c r="Q115" s="207"/>
      <c r="R115" s="118"/>
      <c r="T115" s="72" t="s">
        <v>110</v>
      </c>
      <c r="U115" s="73" t="s">
        <v>33</v>
      </c>
      <c r="V115" s="73" t="s">
        <v>111</v>
      </c>
      <c r="W115" s="73" t="s">
        <v>112</v>
      </c>
      <c r="X115" s="73" t="s">
        <v>113</v>
      </c>
      <c r="Y115" s="73" t="s">
        <v>114</v>
      </c>
      <c r="Z115" s="73" t="s">
        <v>115</v>
      </c>
      <c r="AA115" s="74" t="s">
        <v>116</v>
      </c>
    </row>
    <row r="116" spans="2:65" s="1" customFormat="1" ht="29.25" customHeight="1">
      <c r="B116" s="31"/>
      <c r="C116" s="76" t="s">
        <v>88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187">
        <f>BK116</f>
        <v>0</v>
      </c>
      <c r="O116" s="188"/>
      <c r="P116" s="188"/>
      <c r="Q116" s="188"/>
      <c r="R116" s="33"/>
      <c r="T116" s="75"/>
      <c r="U116" s="47"/>
      <c r="V116" s="47"/>
      <c r="W116" s="119">
        <f>W117+W135</f>
        <v>35.066654</v>
      </c>
      <c r="X116" s="47"/>
      <c r="Y116" s="119">
        <f>Y117+Y135</f>
        <v>11.332351999999998</v>
      </c>
      <c r="Z116" s="47"/>
      <c r="AA116" s="120">
        <f>AA117+AA135</f>
        <v>0</v>
      </c>
      <c r="AT116" s="18" t="s">
        <v>68</v>
      </c>
      <c r="AU116" s="18" t="s">
        <v>94</v>
      </c>
      <c r="BK116" s="121">
        <f>BK117+BK135</f>
        <v>0</v>
      </c>
    </row>
    <row r="117" spans="2:65" s="9" customFormat="1" ht="37.35" customHeight="1">
      <c r="B117" s="122"/>
      <c r="C117" s="123"/>
      <c r="D117" s="124" t="s">
        <v>95</v>
      </c>
      <c r="E117" s="124"/>
      <c r="F117" s="124"/>
      <c r="G117" s="124"/>
      <c r="H117" s="124"/>
      <c r="I117" s="124"/>
      <c r="J117" s="124"/>
      <c r="K117" s="124"/>
      <c r="L117" s="124"/>
      <c r="M117" s="124"/>
      <c r="N117" s="189">
        <f>BK117</f>
        <v>0</v>
      </c>
      <c r="O117" s="190"/>
      <c r="P117" s="190"/>
      <c r="Q117" s="190"/>
      <c r="R117" s="125"/>
      <c r="T117" s="126"/>
      <c r="U117" s="123"/>
      <c r="V117" s="123"/>
      <c r="W117" s="127">
        <f>W118+W126+W133</f>
        <v>35.066654</v>
      </c>
      <c r="X117" s="123"/>
      <c r="Y117" s="127">
        <f>Y118+Y126+Y133</f>
        <v>11.332351999999998</v>
      </c>
      <c r="Z117" s="123"/>
      <c r="AA117" s="128">
        <f>AA118+AA126+AA133</f>
        <v>0</v>
      </c>
      <c r="AR117" s="129" t="s">
        <v>75</v>
      </c>
      <c r="AT117" s="130" t="s">
        <v>68</v>
      </c>
      <c r="AU117" s="130" t="s">
        <v>69</v>
      </c>
      <c r="AY117" s="129" t="s">
        <v>117</v>
      </c>
      <c r="BK117" s="131">
        <f>BK118+BK126+BK133</f>
        <v>0</v>
      </c>
    </row>
    <row r="118" spans="2:65" s="9" customFormat="1" ht="19.899999999999999" customHeight="1">
      <c r="B118" s="122"/>
      <c r="C118" s="123"/>
      <c r="D118" s="132" t="s">
        <v>96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191">
        <f>BK118</f>
        <v>0</v>
      </c>
      <c r="O118" s="192"/>
      <c r="P118" s="192"/>
      <c r="Q118" s="192"/>
      <c r="R118" s="125"/>
      <c r="T118" s="126"/>
      <c r="U118" s="123"/>
      <c r="V118" s="123"/>
      <c r="W118" s="127">
        <f>SUM(W119:W125)</f>
        <v>0</v>
      </c>
      <c r="X118" s="123"/>
      <c r="Y118" s="127">
        <f>SUM(Y119:Y125)</f>
        <v>0</v>
      </c>
      <c r="Z118" s="123"/>
      <c r="AA118" s="128">
        <f>SUM(AA119:AA125)</f>
        <v>0</v>
      </c>
      <c r="AR118" s="129" t="s">
        <v>75</v>
      </c>
      <c r="AT118" s="130" t="s">
        <v>68</v>
      </c>
      <c r="AU118" s="130" t="s">
        <v>75</v>
      </c>
      <c r="AY118" s="129" t="s">
        <v>117</v>
      </c>
      <c r="BK118" s="131">
        <f>SUM(BK119:BK125)</f>
        <v>0</v>
      </c>
    </row>
    <row r="119" spans="2:65" s="1" customFormat="1" ht="14.45" customHeight="1">
      <c r="B119" s="133"/>
      <c r="C119" s="134" t="s">
        <v>75</v>
      </c>
      <c r="D119" s="134" t="s">
        <v>118</v>
      </c>
      <c r="E119" s="135" t="s">
        <v>119</v>
      </c>
      <c r="F119" s="201" t="s">
        <v>120</v>
      </c>
      <c r="G119" s="201"/>
      <c r="H119" s="201"/>
      <c r="I119" s="201"/>
      <c r="J119" s="136" t="s">
        <v>121</v>
      </c>
      <c r="K119" s="137">
        <v>15.6</v>
      </c>
      <c r="L119" s="200"/>
      <c r="M119" s="200"/>
      <c r="N119" s="200">
        <f t="shared" ref="N119:N125" si="0">ROUND(L119*K119,2)</f>
        <v>0</v>
      </c>
      <c r="O119" s="200"/>
      <c r="P119" s="200"/>
      <c r="Q119" s="200"/>
      <c r="R119" s="138"/>
      <c r="T119" s="139" t="s">
        <v>5</v>
      </c>
      <c r="U119" s="40" t="s">
        <v>36</v>
      </c>
      <c r="V119" s="140">
        <v>0</v>
      </c>
      <c r="W119" s="140">
        <f t="shared" ref="W119:W125" si="1">V119*K119</f>
        <v>0</v>
      </c>
      <c r="X119" s="140">
        <v>0</v>
      </c>
      <c r="Y119" s="140">
        <f t="shared" ref="Y119:Y125" si="2">X119*K119</f>
        <v>0</v>
      </c>
      <c r="Z119" s="140">
        <v>0</v>
      </c>
      <c r="AA119" s="141">
        <f t="shared" ref="AA119:AA125" si="3">Z119*K119</f>
        <v>0</v>
      </c>
      <c r="AR119" s="18" t="s">
        <v>122</v>
      </c>
      <c r="AT119" s="18" t="s">
        <v>118</v>
      </c>
      <c r="AU119" s="18" t="s">
        <v>123</v>
      </c>
      <c r="AY119" s="18" t="s">
        <v>117</v>
      </c>
      <c r="BE119" s="142">
        <f t="shared" ref="BE119:BE125" si="4">IF(U119="základná",N119,0)</f>
        <v>0</v>
      </c>
      <c r="BF119" s="142">
        <f t="shared" ref="BF119:BF125" si="5">IF(U119="znížená",N119,0)</f>
        <v>0</v>
      </c>
      <c r="BG119" s="142">
        <f t="shared" ref="BG119:BG125" si="6">IF(U119="zákl. prenesená",N119,0)</f>
        <v>0</v>
      </c>
      <c r="BH119" s="142">
        <f t="shared" ref="BH119:BH125" si="7">IF(U119="zníž. prenesená",N119,0)</f>
        <v>0</v>
      </c>
      <c r="BI119" s="142">
        <f t="shared" ref="BI119:BI125" si="8">IF(U119="nulová",N119,0)</f>
        <v>0</v>
      </c>
      <c r="BJ119" s="18" t="s">
        <v>123</v>
      </c>
      <c r="BK119" s="142">
        <f t="shared" ref="BK119:BK125" si="9">ROUND(L119*K119,2)</f>
        <v>0</v>
      </c>
      <c r="BL119" s="18" t="s">
        <v>122</v>
      </c>
      <c r="BM119" s="18" t="s">
        <v>123</v>
      </c>
    </row>
    <row r="120" spans="2:65" s="1" customFormat="1" ht="37.15" customHeight="1">
      <c r="B120" s="133"/>
      <c r="C120" s="134" t="s">
        <v>123</v>
      </c>
      <c r="D120" s="134" t="s">
        <v>118</v>
      </c>
      <c r="E120" s="135" t="s">
        <v>124</v>
      </c>
      <c r="F120" s="201" t="s">
        <v>125</v>
      </c>
      <c r="G120" s="201"/>
      <c r="H120" s="201"/>
      <c r="I120" s="201"/>
      <c r="J120" s="136" t="s">
        <v>121</v>
      </c>
      <c r="K120" s="137">
        <v>15.6</v>
      </c>
      <c r="L120" s="200"/>
      <c r="M120" s="200"/>
      <c r="N120" s="200">
        <f t="shared" si="0"/>
        <v>0</v>
      </c>
      <c r="O120" s="200"/>
      <c r="P120" s="200"/>
      <c r="Q120" s="200"/>
      <c r="R120" s="138"/>
      <c r="T120" s="139" t="s">
        <v>5</v>
      </c>
      <c r="U120" s="40" t="s">
        <v>36</v>
      </c>
      <c r="V120" s="140">
        <v>0</v>
      </c>
      <c r="W120" s="140">
        <f t="shared" si="1"/>
        <v>0</v>
      </c>
      <c r="X120" s="140">
        <v>0</v>
      </c>
      <c r="Y120" s="140">
        <f t="shared" si="2"/>
        <v>0</v>
      </c>
      <c r="Z120" s="140">
        <v>0</v>
      </c>
      <c r="AA120" s="141">
        <f t="shared" si="3"/>
        <v>0</v>
      </c>
      <c r="AR120" s="18" t="s">
        <v>122</v>
      </c>
      <c r="AT120" s="18" t="s">
        <v>118</v>
      </c>
      <c r="AU120" s="18" t="s">
        <v>123</v>
      </c>
      <c r="AY120" s="18" t="s">
        <v>117</v>
      </c>
      <c r="BE120" s="142">
        <f t="shared" si="4"/>
        <v>0</v>
      </c>
      <c r="BF120" s="142">
        <f t="shared" si="5"/>
        <v>0</v>
      </c>
      <c r="BG120" s="142">
        <f t="shared" si="6"/>
        <v>0</v>
      </c>
      <c r="BH120" s="142">
        <f t="shared" si="7"/>
        <v>0</v>
      </c>
      <c r="BI120" s="142">
        <f t="shared" si="8"/>
        <v>0</v>
      </c>
      <c r="BJ120" s="18" t="s">
        <v>123</v>
      </c>
      <c r="BK120" s="142">
        <f t="shared" si="9"/>
        <v>0</v>
      </c>
      <c r="BL120" s="18" t="s">
        <v>122</v>
      </c>
      <c r="BM120" s="18" t="s">
        <v>122</v>
      </c>
    </row>
    <row r="121" spans="2:65" s="1" customFormat="1" ht="40.9" customHeight="1">
      <c r="B121" s="133"/>
      <c r="C121" s="134" t="s">
        <v>126</v>
      </c>
      <c r="D121" s="134" t="s">
        <v>118</v>
      </c>
      <c r="E121" s="135" t="s">
        <v>127</v>
      </c>
      <c r="F121" s="201" t="s">
        <v>128</v>
      </c>
      <c r="G121" s="201"/>
      <c r="H121" s="201"/>
      <c r="I121" s="201"/>
      <c r="J121" s="136" t="s">
        <v>121</v>
      </c>
      <c r="K121" s="137">
        <v>31.2</v>
      </c>
      <c r="L121" s="200"/>
      <c r="M121" s="200"/>
      <c r="N121" s="200">
        <f t="shared" si="0"/>
        <v>0</v>
      </c>
      <c r="O121" s="200"/>
      <c r="P121" s="200"/>
      <c r="Q121" s="200"/>
      <c r="R121" s="138"/>
      <c r="T121" s="139" t="s">
        <v>5</v>
      </c>
      <c r="U121" s="40" t="s">
        <v>36</v>
      </c>
      <c r="V121" s="140">
        <v>0</v>
      </c>
      <c r="W121" s="140">
        <f t="shared" si="1"/>
        <v>0</v>
      </c>
      <c r="X121" s="140">
        <v>0</v>
      </c>
      <c r="Y121" s="140">
        <f t="shared" si="2"/>
        <v>0</v>
      </c>
      <c r="Z121" s="140">
        <v>0</v>
      </c>
      <c r="AA121" s="141">
        <f t="shared" si="3"/>
        <v>0</v>
      </c>
      <c r="AR121" s="18" t="s">
        <v>122</v>
      </c>
      <c r="AT121" s="18" t="s">
        <v>118</v>
      </c>
      <c r="AU121" s="18" t="s">
        <v>123</v>
      </c>
      <c r="AY121" s="18" t="s">
        <v>117</v>
      </c>
      <c r="BE121" s="142">
        <f t="shared" si="4"/>
        <v>0</v>
      </c>
      <c r="BF121" s="142">
        <f t="shared" si="5"/>
        <v>0</v>
      </c>
      <c r="BG121" s="142">
        <f t="shared" si="6"/>
        <v>0</v>
      </c>
      <c r="BH121" s="142">
        <f t="shared" si="7"/>
        <v>0</v>
      </c>
      <c r="BI121" s="142">
        <f t="shared" si="8"/>
        <v>0</v>
      </c>
      <c r="BJ121" s="18" t="s">
        <v>123</v>
      </c>
      <c r="BK121" s="142">
        <f t="shared" si="9"/>
        <v>0</v>
      </c>
      <c r="BL121" s="18" t="s">
        <v>122</v>
      </c>
      <c r="BM121" s="18" t="s">
        <v>129</v>
      </c>
    </row>
    <row r="122" spans="2:65" s="1" customFormat="1" ht="14.45" customHeight="1">
      <c r="B122" s="133"/>
      <c r="C122" s="134" t="s">
        <v>122</v>
      </c>
      <c r="D122" s="134" t="s">
        <v>118</v>
      </c>
      <c r="E122" s="135" t="s">
        <v>130</v>
      </c>
      <c r="F122" s="201" t="s">
        <v>131</v>
      </c>
      <c r="G122" s="201"/>
      <c r="H122" s="201"/>
      <c r="I122" s="201"/>
      <c r="J122" s="136" t="s">
        <v>121</v>
      </c>
      <c r="K122" s="137">
        <v>15.6</v>
      </c>
      <c r="L122" s="200"/>
      <c r="M122" s="200"/>
      <c r="N122" s="200">
        <f t="shared" si="0"/>
        <v>0</v>
      </c>
      <c r="O122" s="200"/>
      <c r="P122" s="200"/>
      <c r="Q122" s="200"/>
      <c r="R122" s="138"/>
      <c r="T122" s="139" t="s">
        <v>5</v>
      </c>
      <c r="U122" s="40" t="s">
        <v>36</v>
      </c>
      <c r="V122" s="140">
        <v>0</v>
      </c>
      <c r="W122" s="140">
        <f t="shared" si="1"/>
        <v>0</v>
      </c>
      <c r="X122" s="140">
        <v>0</v>
      </c>
      <c r="Y122" s="140">
        <f t="shared" si="2"/>
        <v>0</v>
      </c>
      <c r="Z122" s="140">
        <v>0</v>
      </c>
      <c r="AA122" s="141">
        <f t="shared" si="3"/>
        <v>0</v>
      </c>
      <c r="AR122" s="18" t="s">
        <v>122</v>
      </c>
      <c r="AT122" s="18" t="s">
        <v>118</v>
      </c>
      <c r="AU122" s="18" t="s">
        <v>123</v>
      </c>
      <c r="AY122" s="18" t="s">
        <v>117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8" t="s">
        <v>123</v>
      </c>
      <c r="BK122" s="142">
        <f t="shared" si="9"/>
        <v>0</v>
      </c>
      <c r="BL122" s="18" t="s">
        <v>122</v>
      </c>
      <c r="BM122" s="18" t="s">
        <v>132</v>
      </c>
    </row>
    <row r="123" spans="2:65" s="1" customFormat="1" ht="26.45" customHeight="1">
      <c r="B123" s="133"/>
      <c r="C123" s="134" t="s">
        <v>133</v>
      </c>
      <c r="D123" s="134" t="s">
        <v>118</v>
      </c>
      <c r="E123" s="135" t="s">
        <v>134</v>
      </c>
      <c r="F123" s="201" t="s">
        <v>135</v>
      </c>
      <c r="G123" s="201"/>
      <c r="H123" s="201"/>
      <c r="I123" s="201"/>
      <c r="J123" s="136" t="s">
        <v>136</v>
      </c>
      <c r="K123" s="137">
        <v>5.3</v>
      </c>
      <c r="L123" s="200"/>
      <c r="M123" s="200"/>
      <c r="N123" s="200">
        <f t="shared" si="0"/>
        <v>0</v>
      </c>
      <c r="O123" s="200"/>
      <c r="P123" s="200"/>
      <c r="Q123" s="200"/>
      <c r="R123" s="138"/>
      <c r="T123" s="139" t="s">
        <v>5</v>
      </c>
      <c r="U123" s="40" t="s">
        <v>36</v>
      </c>
      <c r="V123" s="140">
        <v>0</v>
      </c>
      <c r="W123" s="140">
        <f t="shared" si="1"/>
        <v>0</v>
      </c>
      <c r="X123" s="140">
        <v>0</v>
      </c>
      <c r="Y123" s="140">
        <f t="shared" si="2"/>
        <v>0</v>
      </c>
      <c r="Z123" s="140">
        <v>0</v>
      </c>
      <c r="AA123" s="141">
        <f t="shared" si="3"/>
        <v>0</v>
      </c>
      <c r="AR123" s="18" t="s">
        <v>122</v>
      </c>
      <c r="AT123" s="18" t="s">
        <v>118</v>
      </c>
      <c r="AU123" s="18" t="s">
        <v>123</v>
      </c>
      <c r="AY123" s="18" t="s">
        <v>117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8" t="s">
        <v>123</v>
      </c>
      <c r="BK123" s="142">
        <f t="shared" si="9"/>
        <v>0</v>
      </c>
      <c r="BL123" s="18" t="s">
        <v>122</v>
      </c>
      <c r="BM123" s="18" t="s">
        <v>137</v>
      </c>
    </row>
    <row r="124" spans="2:65" s="1" customFormat="1" ht="36" customHeight="1">
      <c r="B124" s="133"/>
      <c r="C124" s="134" t="s">
        <v>129</v>
      </c>
      <c r="D124" s="134" t="s">
        <v>118</v>
      </c>
      <c r="E124" s="135" t="s">
        <v>138</v>
      </c>
      <c r="F124" s="201" t="s">
        <v>139</v>
      </c>
      <c r="G124" s="201"/>
      <c r="H124" s="201"/>
      <c r="I124" s="201"/>
      <c r="J124" s="136" t="s">
        <v>140</v>
      </c>
      <c r="K124" s="137">
        <v>15.6</v>
      </c>
      <c r="L124" s="200"/>
      <c r="M124" s="200"/>
      <c r="N124" s="200">
        <f t="shared" si="0"/>
        <v>0</v>
      </c>
      <c r="O124" s="200"/>
      <c r="P124" s="200"/>
      <c r="Q124" s="200"/>
      <c r="R124" s="138"/>
      <c r="T124" s="139" t="s">
        <v>5</v>
      </c>
      <c r="U124" s="40" t="s">
        <v>36</v>
      </c>
      <c r="V124" s="140">
        <v>0</v>
      </c>
      <c r="W124" s="140">
        <f t="shared" si="1"/>
        <v>0</v>
      </c>
      <c r="X124" s="140">
        <v>0</v>
      </c>
      <c r="Y124" s="140">
        <f t="shared" si="2"/>
        <v>0</v>
      </c>
      <c r="Z124" s="140">
        <v>0</v>
      </c>
      <c r="AA124" s="141">
        <f t="shared" si="3"/>
        <v>0</v>
      </c>
      <c r="AR124" s="18" t="s">
        <v>122</v>
      </c>
      <c r="AT124" s="18" t="s">
        <v>118</v>
      </c>
      <c r="AU124" s="18" t="s">
        <v>123</v>
      </c>
      <c r="AY124" s="18" t="s">
        <v>117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8" t="s">
        <v>123</v>
      </c>
      <c r="BK124" s="142">
        <f t="shared" si="9"/>
        <v>0</v>
      </c>
      <c r="BL124" s="18" t="s">
        <v>122</v>
      </c>
      <c r="BM124" s="18" t="s">
        <v>141</v>
      </c>
    </row>
    <row r="125" spans="2:65" s="1" customFormat="1" ht="27" customHeight="1">
      <c r="B125" s="133"/>
      <c r="C125" s="134" t="s">
        <v>142</v>
      </c>
      <c r="D125" s="134" t="s">
        <v>118</v>
      </c>
      <c r="E125" s="135" t="s">
        <v>143</v>
      </c>
      <c r="F125" s="201" t="s">
        <v>144</v>
      </c>
      <c r="G125" s="201"/>
      <c r="H125" s="201"/>
      <c r="I125" s="201"/>
      <c r="J125" s="136" t="s">
        <v>121</v>
      </c>
      <c r="K125" s="137">
        <v>31.2</v>
      </c>
      <c r="L125" s="200"/>
      <c r="M125" s="200"/>
      <c r="N125" s="200">
        <f t="shared" si="0"/>
        <v>0</v>
      </c>
      <c r="O125" s="200"/>
      <c r="P125" s="200"/>
      <c r="Q125" s="200"/>
      <c r="R125" s="138"/>
      <c r="T125" s="139" t="s">
        <v>5</v>
      </c>
      <c r="U125" s="40" t="s">
        <v>36</v>
      </c>
      <c r="V125" s="140">
        <v>0</v>
      </c>
      <c r="W125" s="140">
        <f t="shared" si="1"/>
        <v>0</v>
      </c>
      <c r="X125" s="140">
        <v>0</v>
      </c>
      <c r="Y125" s="140">
        <f t="shared" si="2"/>
        <v>0</v>
      </c>
      <c r="Z125" s="140">
        <v>0</v>
      </c>
      <c r="AA125" s="141">
        <f t="shared" si="3"/>
        <v>0</v>
      </c>
      <c r="AR125" s="18" t="s">
        <v>122</v>
      </c>
      <c r="AT125" s="18" t="s">
        <v>118</v>
      </c>
      <c r="AU125" s="18" t="s">
        <v>123</v>
      </c>
      <c r="AY125" s="18" t="s">
        <v>117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8" t="s">
        <v>123</v>
      </c>
      <c r="BK125" s="142">
        <f t="shared" si="9"/>
        <v>0</v>
      </c>
      <c r="BL125" s="18" t="s">
        <v>122</v>
      </c>
      <c r="BM125" s="18" t="s">
        <v>145</v>
      </c>
    </row>
    <row r="126" spans="2:65" s="9" customFormat="1" ht="29.85" customHeight="1">
      <c r="B126" s="122"/>
      <c r="C126" s="123"/>
      <c r="D126" s="132" t="s">
        <v>97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193">
        <f>BK126</f>
        <v>0</v>
      </c>
      <c r="O126" s="194"/>
      <c r="P126" s="194"/>
      <c r="Q126" s="194"/>
      <c r="R126" s="125"/>
      <c r="T126" s="126"/>
      <c r="U126" s="123"/>
      <c r="V126" s="123"/>
      <c r="W126" s="127">
        <f>SUM(W127:W132)</f>
        <v>35.066654</v>
      </c>
      <c r="X126" s="123"/>
      <c r="Y126" s="127">
        <f>SUM(Y127:Y132)</f>
        <v>11.332351999999998</v>
      </c>
      <c r="Z126" s="123"/>
      <c r="AA126" s="128">
        <f>SUM(AA127:AA132)</f>
        <v>0</v>
      </c>
      <c r="AR126" s="129" t="s">
        <v>75</v>
      </c>
      <c r="AT126" s="130" t="s">
        <v>68</v>
      </c>
      <c r="AU126" s="130" t="s">
        <v>75</v>
      </c>
      <c r="AY126" s="129" t="s">
        <v>117</v>
      </c>
      <c r="BK126" s="131">
        <f>SUM(BK127:BK132)</f>
        <v>0</v>
      </c>
    </row>
    <row r="127" spans="2:65" s="1" customFormat="1" ht="34.9" customHeight="1">
      <c r="B127" s="133"/>
      <c r="C127" s="134" t="s">
        <v>146</v>
      </c>
      <c r="D127" s="134" t="s">
        <v>118</v>
      </c>
      <c r="E127" s="135" t="s">
        <v>147</v>
      </c>
      <c r="F127" s="201" t="s">
        <v>148</v>
      </c>
      <c r="G127" s="201"/>
      <c r="H127" s="201"/>
      <c r="I127" s="201"/>
      <c r="J127" s="136" t="s">
        <v>121</v>
      </c>
      <c r="K127" s="137">
        <v>3.41</v>
      </c>
      <c r="L127" s="200"/>
      <c r="M127" s="200"/>
      <c r="N127" s="200">
        <f t="shared" ref="N127:N132" si="10">ROUND(L127*K127,2)</f>
        <v>0</v>
      </c>
      <c r="O127" s="200"/>
      <c r="P127" s="200"/>
      <c r="Q127" s="200"/>
      <c r="R127" s="138"/>
      <c r="T127" s="139" t="s">
        <v>5</v>
      </c>
      <c r="U127" s="40" t="s">
        <v>36</v>
      </c>
      <c r="V127" s="140">
        <v>0</v>
      </c>
      <c r="W127" s="140">
        <f t="shared" ref="W127:W132" si="11">V127*K127</f>
        <v>0</v>
      </c>
      <c r="X127" s="140">
        <v>0</v>
      </c>
      <c r="Y127" s="140">
        <f t="shared" ref="Y127:Y132" si="12">X127*K127</f>
        <v>0</v>
      </c>
      <c r="Z127" s="140">
        <v>0</v>
      </c>
      <c r="AA127" s="141">
        <f t="shared" ref="AA127:AA132" si="13">Z127*K127</f>
        <v>0</v>
      </c>
      <c r="AR127" s="18" t="s">
        <v>122</v>
      </c>
      <c r="AT127" s="18" t="s">
        <v>118</v>
      </c>
      <c r="AU127" s="18" t="s">
        <v>123</v>
      </c>
      <c r="AY127" s="18" t="s">
        <v>117</v>
      </c>
      <c r="BE127" s="142">
        <f t="shared" ref="BE127:BE132" si="14">IF(U127="základná",N127,0)</f>
        <v>0</v>
      </c>
      <c r="BF127" s="142">
        <f t="shared" ref="BF127:BF132" si="15">IF(U127="znížená",N127,0)</f>
        <v>0</v>
      </c>
      <c r="BG127" s="142">
        <f t="shared" ref="BG127:BG132" si="16">IF(U127="zákl. prenesená",N127,0)</f>
        <v>0</v>
      </c>
      <c r="BH127" s="142">
        <f t="shared" ref="BH127:BH132" si="17">IF(U127="zníž. prenesená",N127,0)</f>
        <v>0</v>
      </c>
      <c r="BI127" s="142">
        <f t="shared" ref="BI127:BI132" si="18">IF(U127="nulová",N127,0)</f>
        <v>0</v>
      </c>
      <c r="BJ127" s="18" t="s">
        <v>123</v>
      </c>
      <c r="BK127" s="142">
        <f t="shared" ref="BK127:BK132" si="19">ROUND(L127*K127,2)</f>
        <v>0</v>
      </c>
      <c r="BL127" s="18" t="s">
        <v>122</v>
      </c>
      <c r="BM127" s="18" t="s">
        <v>149</v>
      </c>
    </row>
    <row r="128" spans="2:65" s="1" customFormat="1" ht="24" customHeight="1">
      <c r="B128" s="133"/>
      <c r="C128" s="134" t="s">
        <v>137</v>
      </c>
      <c r="D128" s="134" t="s">
        <v>118</v>
      </c>
      <c r="E128" s="135" t="s">
        <v>150</v>
      </c>
      <c r="F128" s="201" t="s">
        <v>151</v>
      </c>
      <c r="G128" s="201"/>
      <c r="H128" s="201"/>
      <c r="I128" s="201"/>
      <c r="J128" s="136" t="s">
        <v>140</v>
      </c>
      <c r="K128" s="137">
        <v>18.5</v>
      </c>
      <c r="L128" s="200"/>
      <c r="M128" s="200"/>
      <c r="N128" s="200">
        <f t="shared" si="10"/>
        <v>0</v>
      </c>
      <c r="O128" s="200"/>
      <c r="P128" s="200"/>
      <c r="Q128" s="200"/>
      <c r="R128" s="138"/>
      <c r="T128" s="139" t="s">
        <v>5</v>
      </c>
      <c r="U128" s="40" t="s">
        <v>36</v>
      </c>
      <c r="V128" s="140">
        <v>0</v>
      </c>
      <c r="W128" s="140">
        <f t="shared" si="11"/>
        <v>0</v>
      </c>
      <c r="X128" s="140">
        <v>0</v>
      </c>
      <c r="Y128" s="140">
        <f t="shared" si="12"/>
        <v>0</v>
      </c>
      <c r="Z128" s="140">
        <v>0</v>
      </c>
      <c r="AA128" s="141">
        <f t="shared" si="13"/>
        <v>0</v>
      </c>
      <c r="AR128" s="18" t="s">
        <v>122</v>
      </c>
      <c r="AT128" s="18" t="s">
        <v>118</v>
      </c>
      <c r="AU128" s="18" t="s">
        <v>123</v>
      </c>
      <c r="AY128" s="18" t="s">
        <v>117</v>
      </c>
      <c r="BE128" s="142">
        <f t="shared" si="14"/>
        <v>0</v>
      </c>
      <c r="BF128" s="142">
        <f t="shared" si="15"/>
        <v>0</v>
      </c>
      <c r="BG128" s="142">
        <f t="shared" si="16"/>
        <v>0</v>
      </c>
      <c r="BH128" s="142">
        <f t="shared" si="17"/>
        <v>0</v>
      </c>
      <c r="BI128" s="142">
        <f t="shared" si="18"/>
        <v>0</v>
      </c>
      <c r="BJ128" s="18" t="s">
        <v>123</v>
      </c>
      <c r="BK128" s="142">
        <f t="shared" si="19"/>
        <v>0</v>
      </c>
      <c r="BL128" s="18" t="s">
        <v>122</v>
      </c>
      <c r="BM128" s="18" t="s">
        <v>10</v>
      </c>
    </row>
    <row r="129" spans="2:65" s="1" customFormat="1" ht="27" customHeight="1">
      <c r="B129" s="133"/>
      <c r="C129" s="134" t="s">
        <v>152</v>
      </c>
      <c r="D129" s="134" t="s">
        <v>118</v>
      </c>
      <c r="E129" s="135" t="s">
        <v>153</v>
      </c>
      <c r="F129" s="201" t="s">
        <v>154</v>
      </c>
      <c r="G129" s="201"/>
      <c r="H129" s="201"/>
      <c r="I129" s="201"/>
      <c r="J129" s="136" t="s">
        <v>121</v>
      </c>
      <c r="K129" s="137">
        <v>4.6500000000000004</v>
      </c>
      <c r="L129" s="200"/>
      <c r="M129" s="200"/>
      <c r="N129" s="200">
        <f t="shared" si="10"/>
        <v>0</v>
      </c>
      <c r="O129" s="200"/>
      <c r="P129" s="200"/>
      <c r="Q129" s="200"/>
      <c r="R129" s="138"/>
      <c r="T129" s="139" t="s">
        <v>5</v>
      </c>
      <c r="U129" s="40" t="s">
        <v>36</v>
      </c>
      <c r="V129" s="140">
        <v>0.60355999999999999</v>
      </c>
      <c r="W129" s="140">
        <f t="shared" si="11"/>
        <v>2.8065540000000002</v>
      </c>
      <c r="X129" s="140">
        <v>2.3132299999999999</v>
      </c>
      <c r="Y129" s="140">
        <f t="shared" si="12"/>
        <v>10.7565195</v>
      </c>
      <c r="Z129" s="140">
        <v>0</v>
      </c>
      <c r="AA129" s="141">
        <f t="shared" si="13"/>
        <v>0</v>
      </c>
      <c r="AR129" s="18" t="s">
        <v>122</v>
      </c>
      <c r="AT129" s="18" t="s">
        <v>118</v>
      </c>
      <c r="AU129" s="18" t="s">
        <v>123</v>
      </c>
      <c r="AY129" s="18" t="s">
        <v>117</v>
      </c>
      <c r="BE129" s="142">
        <f t="shared" si="14"/>
        <v>0</v>
      </c>
      <c r="BF129" s="142">
        <f t="shared" si="15"/>
        <v>0</v>
      </c>
      <c r="BG129" s="142">
        <f t="shared" si="16"/>
        <v>0</v>
      </c>
      <c r="BH129" s="142">
        <f t="shared" si="17"/>
        <v>0</v>
      </c>
      <c r="BI129" s="142">
        <f t="shared" si="18"/>
        <v>0</v>
      </c>
      <c r="BJ129" s="18" t="s">
        <v>123</v>
      </c>
      <c r="BK129" s="142">
        <f t="shared" si="19"/>
        <v>0</v>
      </c>
      <c r="BL129" s="18" t="s">
        <v>122</v>
      </c>
      <c r="BM129" s="18" t="s">
        <v>155</v>
      </c>
    </row>
    <row r="130" spans="2:65" s="1" customFormat="1" ht="23.45" customHeight="1">
      <c r="B130" s="133"/>
      <c r="C130" s="134" t="s">
        <v>10</v>
      </c>
      <c r="D130" s="134" t="s">
        <v>118</v>
      </c>
      <c r="E130" s="135" t="s">
        <v>156</v>
      </c>
      <c r="F130" s="201" t="s">
        <v>157</v>
      </c>
      <c r="G130" s="201"/>
      <c r="H130" s="201"/>
      <c r="I130" s="201"/>
      <c r="J130" s="136" t="s">
        <v>140</v>
      </c>
      <c r="K130" s="137">
        <v>23</v>
      </c>
      <c r="L130" s="200"/>
      <c r="M130" s="200"/>
      <c r="N130" s="200">
        <f t="shared" si="10"/>
        <v>0</v>
      </c>
      <c r="O130" s="200"/>
      <c r="P130" s="200"/>
      <c r="Q130" s="200"/>
      <c r="R130" s="138"/>
      <c r="T130" s="139" t="s">
        <v>5</v>
      </c>
      <c r="U130" s="40" t="s">
        <v>36</v>
      </c>
      <c r="V130" s="140">
        <v>0.35799999999999998</v>
      </c>
      <c r="W130" s="140">
        <f t="shared" si="11"/>
        <v>8.234</v>
      </c>
      <c r="X130" s="140">
        <v>6.7000000000000002E-4</v>
      </c>
      <c r="Y130" s="140">
        <f t="shared" si="12"/>
        <v>1.541E-2</v>
      </c>
      <c r="Z130" s="140">
        <v>0</v>
      </c>
      <c r="AA130" s="141">
        <f t="shared" si="13"/>
        <v>0</v>
      </c>
      <c r="AR130" s="18" t="s">
        <v>122</v>
      </c>
      <c r="AT130" s="18" t="s">
        <v>118</v>
      </c>
      <c r="AU130" s="18" t="s">
        <v>123</v>
      </c>
      <c r="AY130" s="18" t="s">
        <v>117</v>
      </c>
      <c r="BE130" s="142">
        <f t="shared" si="14"/>
        <v>0</v>
      </c>
      <c r="BF130" s="142">
        <f t="shared" si="15"/>
        <v>0</v>
      </c>
      <c r="BG130" s="142">
        <f t="shared" si="16"/>
        <v>0</v>
      </c>
      <c r="BH130" s="142">
        <f t="shared" si="17"/>
        <v>0</v>
      </c>
      <c r="BI130" s="142">
        <f t="shared" si="18"/>
        <v>0</v>
      </c>
      <c r="BJ130" s="18" t="s">
        <v>123</v>
      </c>
      <c r="BK130" s="142">
        <f t="shared" si="19"/>
        <v>0</v>
      </c>
      <c r="BL130" s="18" t="s">
        <v>122</v>
      </c>
      <c r="BM130" s="18" t="s">
        <v>158</v>
      </c>
    </row>
    <row r="131" spans="2:65" s="1" customFormat="1" ht="25.15" customHeight="1">
      <c r="B131" s="133"/>
      <c r="C131" s="134" t="s">
        <v>159</v>
      </c>
      <c r="D131" s="134" t="s">
        <v>118</v>
      </c>
      <c r="E131" s="135" t="s">
        <v>160</v>
      </c>
      <c r="F131" s="201" t="s">
        <v>161</v>
      </c>
      <c r="G131" s="201"/>
      <c r="H131" s="201"/>
      <c r="I131" s="201"/>
      <c r="J131" s="136" t="s">
        <v>140</v>
      </c>
      <c r="K131" s="137">
        <v>23</v>
      </c>
      <c r="L131" s="200"/>
      <c r="M131" s="200"/>
      <c r="N131" s="200">
        <f t="shared" si="10"/>
        <v>0</v>
      </c>
      <c r="O131" s="200"/>
      <c r="P131" s="200"/>
      <c r="Q131" s="200"/>
      <c r="R131" s="138"/>
      <c r="T131" s="139" t="s">
        <v>5</v>
      </c>
      <c r="U131" s="40" t="s">
        <v>36</v>
      </c>
      <c r="V131" s="140">
        <v>0.19900000000000001</v>
      </c>
      <c r="W131" s="140">
        <f t="shared" si="11"/>
        <v>4.577</v>
      </c>
      <c r="X131" s="140">
        <v>0</v>
      </c>
      <c r="Y131" s="140">
        <f t="shared" si="12"/>
        <v>0</v>
      </c>
      <c r="Z131" s="140">
        <v>0</v>
      </c>
      <c r="AA131" s="141">
        <f t="shared" si="13"/>
        <v>0</v>
      </c>
      <c r="AR131" s="18" t="s">
        <v>122</v>
      </c>
      <c r="AT131" s="18" t="s">
        <v>118</v>
      </c>
      <c r="AU131" s="18" t="s">
        <v>123</v>
      </c>
      <c r="AY131" s="18" t="s">
        <v>117</v>
      </c>
      <c r="BE131" s="142">
        <f t="shared" si="14"/>
        <v>0</v>
      </c>
      <c r="BF131" s="142">
        <f t="shared" si="15"/>
        <v>0</v>
      </c>
      <c r="BG131" s="142">
        <f t="shared" si="16"/>
        <v>0</v>
      </c>
      <c r="BH131" s="142">
        <f t="shared" si="17"/>
        <v>0</v>
      </c>
      <c r="BI131" s="142">
        <f t="shared" si="18"/>
        <v>0</v>
      </c>
      <c r="BJ131" s="18" t="s">
        <v>123</v>
      </c>
      <c r="BK131" s="142">
        <f t="shared" si="19"/>
        <v>0</v>
      </c>
      <c r="BL131" s="18" t="s">
        <v>122</v>
      </c>
      <c r="BM131" s="18" t="s">
        <v>162</v>
      </c>
    </row>
    <row r="132" spans="2:65" s="1" customFormat="1" ht="14.45" customHeight="1">
      <c r="B132" s="133"/>
      <c r="C132" s="134" t="s">
        <v>163</v>
      </c>
      <c r="D132" s="134" t="s">
        <v>118</v>
      </c>
      <c r="E132" s="135" t="s">
        <v>164</v>
      </c>
      <c r="F132" s="201" t="s">
        <v>165</v>
      </c>
      <c r="G132" s="201"/>
      <c r="H132" s="201"/>
      <c r="I132" s="201"/>
      <c r="J132" s="136" t="s">
        <v>136</v>
      </c>
      <c r="K132" s="137">
        <v>0.55000000000000004</v>
      </c>
      <c r="L132" s="200"/>
      <c r="M132" s="200"/>
      <c r="N132" s="200">
        <f t="shared" si="10"/>
        <v>0</v>
      </c>
      <c r="O132" s="200"/>
      <c r="P132" s="200"/>
      <c r="Q132" s="200"/>
      <c r="R132" s="138"/>
      <c r="T132" s="139" t="s">
        <v>5</v>
      </c>
      <c r="U132" s="40" t="s">
        <v>36</v>
      </c>
      <c r="V132" s="140">
        <v>35.362000000000002</v>
      </c>
      <c r="W132" s="140">
        <f t="shared" si="11"/>
        <v>19.449100000000001</v>
      </c>
      <c r="X132" s="140">
        <v>1.01895</v>
      </c>
      <c r="Y132" s="140">
        <f t="shared" si="12"/>
        <v>0.56042250000000005</v>
      </c>
      <c r="Z132" s="140">
        <v>0</v>
      </c>
      <c r="AA132" s="141">
        <f t="shared" si="13"/>
        <v>0</v>
      </c>
      <c r="AR132" s="18" t="s">
        <v>122</v>
      </c>
      <c r="AT132" s="18" t="s">
        <v>118</v>
      </c>
      <c r="AU132" s="18" t="s">
        <v>123</v>
      </c>
      <c r="AY132" s="18" t="s">
        <v>117</v>
      </c>
      <c r="BE132" s="142">
        <f t="shared" si="14"/>
        <v>0</v>
      </c>
      <c r="BF132" s="142">
        <f t="shared" si="15"/>
        <v>0</v>
      </c>
      <c r="BG132" s="142">
        <f t="shared" si="16"/>
        <v>0</v>
      </c>
      <c r="BH132" s="142">
        <f t="shared" si="17"/>
        <v>0</v>
      </c>
      <c r="BI132" s="142">
        <f t="shared" si="18"/>
        <v>0</v>
      </c>
      <c r="BJ132" s="18" t="s">
        <v>123</v>
      </c>
      <c r="BK132" s="142">
        <f t="shared" si="19"/>
        <v>0</v>
      </c>
      <c r="BL132" s="18" t="s">
        <v>122</v>
      </c>
      <c r="BM132" s="18" t="s">
        <v>166</v>
      </c>
    </row>
    <row r="133" spans="2:65" s="9" customFormat="1" ht="29.85" customHeight="1">
      <c r="B133" s="122"/>
      <c r="C133" s="123"/>
      <c r="D133" s="132" t="s">
        <v>98</v>
      </c>
      <c r="E133" s="132"/>
      <c r="F133" s="132"/>
      <c r="G133" s="132"/>
      <c r="H133" s="132"/>
      <c r="I133" s="132"/>
      <c r="J133" s="132"/>
      <c r="K133" s="132"/>
      <c r="L133" s="132"/>
      <c r="M133" s="132"/>
      <c r="N133" s="193">
        <f>BK133</f>
        <v>0</v>
      </c>
      <c r="O133" s="194"/>
      <c r="P133" s="194"/>
      <c r="Q133" s="194"/>
      <c r="R133" s="125"/>
      <c r="T133" s="126"/>
      <c r="U133" s="123"/>
      <c r="V133" s="123"/>
      <c r="W133" s="127">
        <f>W134</f>
        <v>0</v>
      </c>
      <c r="X133" s="123"/>
      <c r="Y133" s="127">
        <f>Y134</f>
        <v>0</v>
      </c>
      <c r="Z133" s="123"/>
      <c r="AA133" s="128">
        <f>AA134</f>
        <v>0</v>
      </c>
      <c r="AR133" s="129" t="s">
        <v>75</v>
      </c>
      <c r="AT133" s="130" t="s">
        <v>68</v>
      </c>
      <c r="AU133" s="130" t="s">
        <v>75</v>
      </c>
      <c r="AY133" s="129" t="s">
        <v>117</v>
      </c>
      <c r="BK133" s="131">
        <f>BK134</f>
        <v>0</v>
      </c>
    </row>
    <row r="134" spans="2:65" s="1" customFormat="1" ht="30.6" customHeight="1">
      <c r="B134" s="133"/>
      <c r="C134" s="134" t="s">
        <v>167</v>
      </c>
      <c r="D134" s="134" t="s">
        <v>118</v>
      </c>
      <c r="E134" s="135" t="s">
        <v>168</v>
      </c>
      <c r="F134" s="201" t="s">
        <v>169</v>
      </c>
      <c r="G134" s="201"/>
      <c r="H134" s="201"/>
      <c r="I134" s="201"/>
      <c r="J134" s="136" t="s">
        <v>140</v>
      </c>
      <c r="K134" s="137">
        <v>52</v>
      </c>
      <c r="L134" s="200"/>
      <c r="M134" s="200"/>
      <c r="N134" s="200">
        <f>ROUND(L134*K134,2)</f>
        <v>0</v>
      </c>
      <c r="O134" s="200"/>
      <c r="P134" s="200"/>
      <c r="Q134" s="200"/>
      <c r="R134" s="138"/>
      <c r="T134" s="139" t="s">
        <v>5</v>
      </c>
      <c r="U134" s="40" t="s">
        <v>36</v>
      </c>
      <c r="V134" s="140">
        <v>0</v>
      </c>
      <c r="W134" s="140">
        <f>V134*K134</f>
        <v>0</v>
      </c>
      <c r="X134" s="140">
        <v>0</v>
      </c>
      <c r="Y134" s="140">
        <f>X134*K134</f>
        <v>0</v>
      </c>
      <c r="Z134" s="140">
        <v>0</v>
      </c>
      <c r="AA134" s="141">
        <f>Z134*K134</f>
        <v>0</v>
      </c>
      <c r="AR134" s="18" t="s">
        <v>122</v>
      </c>
      <c r="AT134" s="18" t="s">
        <v>118</v>
      </c>
      <c r="AU134" s="18" t="s">
        <v>123</v>
      </c>
      <c r="AY134" s="18" t="s">
        <v>117</v>
      </c>
      <c r="BE134" s="142">
        <f>IF(U134="základná",N134,0)</f>
        <v>0</v>
      </c>
      <c r="BF134" s="142">
        <f>IF(U134="znížená",N134,0)</f>
        <v>0</v>
      </c>
      <c r="BG134" s="142">
        <f>IF(U134="zákl. prenesená",N134,0)</f>
        <v>0</v>
      </c>
      <c r="BH134" s="142">
        <f>IF(U134="zníž. prenesená",N134,0)</f>
        <v>0</v>
      </c>
      <c r="BI134" s="142">
        <f>IF(U134="nulová",N134,0)</f>
        <v>0</v>
      </c>
      <c r="BJ134" s="18" t="s">
        <v>123</v>
      </c>
      <c r="BK134" s="142">
        <f>ROUND(L134*K134,2)</f>
        <v>0</v>
      </c>
      <c r="BL134" s="18" t="s">
        <v>122</v>
      </c>
      <c r="BM134" s="18" t="s">
        <v>163</v>
      </c>
    </row>
    <row r="135" spans="2:65" s="9" customFormat="1" ht="37.35" customHeight="1">
      <c r="B135" s="122"/>
      <c r="C135" s="123"/>
      <c r="D135" s="124" t="s">
        <v>99</v>
      </c>
      <c r="E135" s="124"/>
      <c r="F135" s="124"/>
      <c r="G135" s="124"/>
      <c r="H135" s="124"/>
      <c r="I135" s="124"/>
      <c r="J135" s="124"/>
      <c r="K135" s="124"/>
      <c r="L135" s="124"/>
      <c r="M135" s="124"/>
      <c r="N135" s="195">
        <f>BK135</f>
        <v>0</v>
      </c>
      <c r="O135" s="196"/>
      <c r="P135" s="196"/>
      <c r="Q135" s="196"/>
      <c r="R135" s="125"/>
      <c r="T135" s="126"/>
      <c r="U135" s="123"/>
      <c r="V135" s="123"/>
      <c r="W135" s="127">
        <f>W136+W143</f>
        <v>0</v>
      </c>
      <c r="X135" s="123"/>
      <c r="Y135" s="127">
        <f>Y136+Y143</f>
        <v>0</v>
      </c>
      <c r="Z135" s="123"/>
      <c r="AA135" s="128">
        <f>AA136+AA143</f>
        <v>0</v>
      </c>
      <c r="AR135" s="129" t="s">
        <v>123</v>
      </c>
      <c r="AT135" s="130" t="s">
        <v>68</v>
      </c>
      <c r="AU135" s="130" t="s">
        <v>69</v>
      </c>
      <c r="AY135" s="129" t="s">
        <v>117</v>
      </c>
      <c r="BK135" s="131">
        <f>BK136+BK143</f>
        <v>0</v>
      </c>
    </row>
    <row r="136" spans="2:65" s="9" customFormat="1" ht="19.899999999999999" customHeight="1">
      <c r="B136" s="122"/>
      <c r="C136" s="123"/>
      <c r="D136" s="132" t="s">
        <v>100</v>
      </c>
      <c r="E136" s="132"/>
      <c r="F136" s="132"/>
      <c r="G136" s="132"/>
      <c r="H136" s="132"/>
      <c r="I136" s="132"/>
      <c r="J136" s="132"/>
      <c r="K136" s="132"/>
      <c r="L136" s="132"/>
      <c r="M136" s="132"/>
      <c r="N136" s="191">
        <f>BK136</f>
        <v>0</v>
      </c>
      <c r="O136" s="192"/>
      <c r="P136" s="192"/>
      <c r="Q136" s="192"/>
      <c r="R136" s="125"/>
      <c r="T136" s="126"/>
      <c r="U136" s="123"/>
      <c r="V136" s="123"/>
      <c r="W136" s="127">
        <f>SUM(W137:W142)</f>
        <v>0</v>
      </c>
      <c r="X136" s="123"/>
      <c r="Y136" s="127">
        <f>SUM(Y137:Y142)</f>
        <v>0</v>
      </c>
      <c r="Z136" s="123"/>
      <c r="AA136" s="128">
        <f>SUM(AA137:AA142)</f>
        <v>0</v>
      </c>
      <c r="AR136" s="129" t="s">
        <v>123</v>
      </c>
      <c r="AT136" s="130" t="s">
        <v>68</v>
      </c>
      <c r="AU136" s="130" t="s">
        <v>75</v>
      </c>
      <c r="AY136" s="129" t="s">
        <v>117</v>
      </c>
      <c r="BK136" s="131">
        <f>SUM(BK137:BK142)</f>
        <v>0</v>
      </c>
    </row>
    <row r="137" spans="2:65" s="1" customFormat="1" ht="14.45" customHeight="1">
      <c r="B137" s="133"/>
      <c r="C137" s="134" t="s">
        <v>145</v>
      </c>
      <c r="D137" s="134" t="s">
        <v>118</v>
      </c>
      <c r="E137" s="135" t="s">
        <v>170</v>
      </c>
      <c r="F137" s="201" t="s">
        <v>171</v>
      </c>
      <c r="G137" s="201"/>
      <c r="H137" s="201"/>
      <c r="I137" s="201"/>
      <c r="J137" s="136" t="s">
        <v>172</v>
      </c>
      <c r="K137" s="137">
        <v>5998</v>
      </c>
      <c r="L137" s="200"/>
      <c r="M137" s="200"/>
      <c r="N137" s="200">
        <f t="shared" ref="N137:N142" si="20">ROUND(L137*K137,2)</f>
        <v>0</v>
      </c>
      <c r="O137" s="200"/>
      <c r="P137" s="200"/>
      <c r="Q137" s="200"/>
      <c r="R137" s="138"/>
      <c r="T137" s="139" t="s">
        <v>5</v>
      </c>
      <c r="U137" s="40" t="s">
        <v>36</v>
      </c>
      <c r="V137" s="140">
        <v>0</v>
      </c>
      <c r="W137" s="140">
        <f t="shared" ref="W137:W142" si="21">V137*K137</f>
        <v>0</v>
      </c>
      <c r="X137" s="140">
        <v>0</v>
      </c>
      <c r="Y137" s="140">
        <f t="shared" ref="Y137:Y142" si="22">X137*K137</f>
        <v>0</v>
      </c>
      <c r="Z137" s="140">
        <v>0</v>
      </c>
      <c r="AA137" s="141">
        <f t="shared" ref="AA137:AA142" si="23">Z137*K137</f>
        <v>0</v>
      </c>
      <c r="AR137" s="18" t="s">
        <v>173</v>
      </c>
      <c r="AT137" s="18" t="s">
        <v>118</v>
      </c>
      <c r="AU137" s="18" t="s">
        <v>123</v>
      </c>
      <c r="AY137" s="18" t="s">
        <v>117</v>
      </c>
      <c r="BE137" s="142">
        <f t="shared" ref="BE137:BE142" si="24">IF(U137="základná",N137,0)</f>
        <v>0</v>
      </c>
      <c r="BF137" s="142">
        <f t="shared" ref="BF137:BF142" si="25">IF(U137="znížená",N137,0)</f>
        <v>0</v>
      </c>
      <c r="BG137" s="142">
        <f t="shared" ref="BG137:BG142" si="26">IF(U137="zákl. prenesená",N137,0)</f>
        <v>0</v>
      </c>
      <c r="BH137" s="142">
        <f t="shared" ref="BH137:BH142" si="27">IF(U137="zníž. prenesená",N137,0)</f>
        <v>0</v>
      </c>
      <c r="BI137" s="142">
        <f t="shared" ref="BI137:BI142" si="28">IF(U137="nulová",N137,0)</f>
        <v>0</v>
      </c>
      <c r="BJ137" s="18" t="s">
        <v>123</v>
      </c>
      <c r="BK137" s="142">
        <f t="shared" ref="BK137:BK142" si="29">ROUND(L137*K137,2)</f>
        <v>0</v>
      </c>
      <c r="BL137" s="18" t="s">
        <v>173</v>
      </c>
      <c r="BM137" s="18" t="s">
        <v>174</v>
      </c>
    </row>
    <row r="138" spans="2:65" s="1" customFormat="1" ht="14.45" customHeight="1">
      <c r="B138" s="133"/>
      <c r="C138" s="134" t="s">
        <v>175</v>
      </c>
      <c r="D138" s="134" t="s">
        <v>118</v>
      </c>
      <c r="E138" s="135" t="s">
        <v>176</v>
      </c>
      <c r="F138" s="201" t="s">
        <v>177</v>
      </c>
      <c r="G138" s="201"/>
      <c r="H138" s="201"/>
      <c r="I138" s="201"/>
      <c r="J138" s="136" t="s">
        <v>178</v>
      </c>
      <c r="K138" s="137">
        <v>2</v>
      </c>
      <c r="L138" s="200"/>
      <c r="M138" s="200"/>
      <c r="N138" s="200">
        <f t="shared" si="20"/>
        <v>0</v>
      </c>
      <c r="O138" s="200"/>
      <c r="P138" s="200"/>
      <c r="Q138" s="200"/>
      <c r="R138" s="138"/>
      <c r="T138" s="139" t="s">
        <v>5</v>
      </c>
      <c r="U138" s="40" t="s">
        <v>36</v>
      </c>
      <c r="V138" s="140">
        <v>0</v>
      </c>
      <c r="W138" s="140">
        <f t="shared" si="21"/>
        <v>0</v>
      </c>
      <c r="X138" s="140">
        <v>0</v>
      </c>
      <c r="Y138" s="140">
        <f t="shared" si="22"/>
        <v>0</v>
      </c>
      <c r="Z138" s="140">
        <v>0</v>
      </c>
      <c r="AA138" s="141">
        <f t="shared" si="23"/>
        <v>0</v>
      </c>
      <c r="AR138" s="18" t="s">
        <v>173</v>
      </c>
      <c r="AT138" s="18" t="s">
        <v>118</v>
      </c>
      <c r="AU138" s="18" t="s">
        <v>123</v>
      </c>
      <c r="AY138" s="18" t="s">
        <v>117</v>
      </c>
      <c r="BE138" s="142">
        <f t="shared" si="24"/>
        <v>0</v>
      </c>
      <c r="BF138" s="142">
        <f t="shared" si="25"/>
        <v>0</v>
      </c>
      <c r="BG138" s="142">
        <f t="shared" si="26"/>
        <v>0</v>
      </c>
      <c r="BH138" s="142">
        <f t="shared" si="27"/>
        <v>0</v>
      </c>
      <c r="BI138" s="142">
        <f t="shared" si="28"/>
        <v>0</v>
      </c>
      <c r="BJ138" s="18" t="s">
        <v>123</v>
      </c>
      <c r="BK138" s="142">
        <f t="shared" si="29"/>
        <v>0</v>
      </c>
      <c r="BL138" s="18" t="s">
        <v>173</v>
      </c>
      <c r="BM138" s="18" t="s">
        <v>179</v>
      </c>
    </row>
    <row r="139" spans="2:65" s="1" customFormat="1" ht="14.45" customHeight="1">
      <c r="B139" s="133"/>
      <c r="C139" s="134" t="s">
        <v>180</v>
      </c>
      <c r="D139" s="134" t="s">
        <v>118</v>
      </c>
      <c r="E139" s="135" t="s">
        <v>181</v>
      </c>
      <c r="F139" s="201" t="s">
        <v>182</v>
      </c>
      <c r="G139" s="201"/>
      <c r="H139" s="201"/>
      <c r="I139" s="201"/>
      <c r="J139" s="136" t="s">
        <v>178</v>
      </c>
      <c r="K139" s="137">
        <v>1</v>
      </c>
      <c r="L139" s="200"/>
      <c r="M139" s="200"/>
      <c r="N139" s="200">
        <f t="shared" si="20"/>
        <v>0</v>
      </c>
      <c r="O139" s="200"/>
      <c r="P139" s="200"/>
      <c r="Q139" s="200"/>
      <c r="R139" s="138"/>
      <c r="T139" s="139" t="s">
        <v>5</v>
      </c>
      <c r="U139" s="40" t="s">
        <v>36</v>
      </c>
      <c r="V139" s="140">
        <v>0</v>
      </c>
      <c r="W139" s="140">
        <f t="shared" si="21"/>
        <v>0</v>
      </c>
      <c r="X139" s="140">
        <v>0</v>
      </c>
      <c r="Y139" s="140">
        <f t="shared" si="22"/>
        <v>0</v>
      </c>
      <c r="Z139" s="140">
        <v>0</v>
      </c>
      <c r="AA139" s="141">
        <f t="shared" si="23"/>
        <v>0</v>
      </c>
      <c r="AR139" s="18" t="s">
        <v>173</v>
      </c>
      <c r="AT139" s="18" t="s">
        <v>118</v>
      </c>
      <c r="AU139" s="18" t="s">
        <v>123</v>
      </c>
      <c r="AY139" s="18" t="s">
        <v>117</v>
      </c>
      <c r="BE139" s="142">
        <f t="shared" si="24"/>
        <v>0</v>
      </c>
      <c r="BF139" s="142">
        <f t="shared" si="25"/>
        <v>0</v>
      </c>
      <c r="BG139" s="142">
        <f t="shared" si="26"/>
        <v>0</v>
      </c>
      <c r="BH139" s="142">
        <f t="shared" si="27"/>
        <v>0</v>
      </c>
      <c r="BI139" s="142">
        <f t="shared" si="28"/>
        <v>0</v>
      </c>
      <c r="BJ139" s="18" t="s">
        <v>123</v>
      </c>
      <c r="BK139" s="142">
        <f t="shared" si="29"/>
        <v>0</v>
      </c>
      <c r="BL139" s="18" t="s">
        <v>173</v>
      </c>
      <c r="BM139" s="18" t="s">
        <v>183</v>
      </c>
    </row>
    <row r="140" spans="2:65" s="1" customFormat="1" ht="14.45" customHeight="1">
      <c r="B140" s="133"/>
      <c r="C140" s="134" t="s">
        <v>173</v>
      </c>
      <c r="D140" s="134" t="s">
        <v>118</v>
      </c>
      <c r="E140" s="135" t="s">
        <v>184</v>
      </c>
      <c r="F140" s="201" t="s">
        <v>185</v>
      </c>
      <c r="G140" s="201"/>
      <c r="H140" s="201"/>
      <c r="I140" s="201"/>
      <c r="J140" s="136" t="s">
        <v>178</v>
      </c>
      <c r="K140" s="137">
        <v>2</v>
      </c>
      <c r="L140" s="200"/>
      <c r="M140" s="200"/>
      <c r="N140" s="200">
        <f t="shared" si="20"/>
        <v>0</v>
      </c>
      <c r="O140" s="200"/>
      <c r="P140" s="200"/>
      <c r="Q140" s="200"/>
      <c r="R140" s="138"/>
      <c r="T140" s="139" t="s">
        <v>5</v>
      </c>
      <c r="U140" s="40" t="s">
        <v>36</v>
      </c>
      <c r="V140" s="140">
        <v>0</v>
      </c>
      <c r="W140" s="140">
        <f t="shared" si="21"/>
        <v>0</v>
      </c>
      <c r="X140" s="140">
        <v>0</v>
      </c>
      <c r="Y140" s="140">
        <f t="shared" si="22"/>
        <v>0</v>
      </c>
      <c r="Z140" s="140">
        <v>0</v>
      </c>
      <c r="AA140" s="141">
        <f t="shared" si="23"/>
        <v>0</v>
      </c>
      <c r="AR140" s="18" t="s">
        <v>173</v>
      </c>
      <c r="AT140" s="18" t="s">
        <v>118</v>
      </c>
      <c r="AU140" s="18" t="s">
        <v>123</v>
      </c>
      <c r="AY140" s="18" t="s">
        <v>117</v>
      </c>
      <c r="BE140" s="142">
        <f t="shared" si="24"/>
        <v>0</v>
      </c>
      <c r="BF140" s="142">
        <f t="shared" si="25"/>
        <v>0</v>
      </c>
      <c r="BG140" s="142">
        <f t="shared" si="26"/>
        <v>0</v>
      </c>
      <c r="BH140" s="142">
        <f t="shared" si="27"/>
        <v>0</v>
      </c>
      <c r="BI140" s="142">
        <f t="shared" si="28"/>
        <v>0</v>
      </c>
      <c r="BJ140" s="18" t="s">
        <v>123</v>
      </c>
      <c r="BK140" s="142">
        <f t="shared" si="29"/>
        <v>0</v>
      </c>
      <c r="BL140" s="18" t="s">
        <v>173</v>
      </c>
      <c r="BM140" s="18" t="s">
        <v>186</v>
      </c>
    </row>
    <row r="141" spans="2:65" s="1" customFormat="1" ht="14.45" customHeight="1">
      <c r="B141" s="133"/>
      <c r="C141" s="143" t="s">
        <v>187</v>
      </c>
      <c r="D141" s="143" t="s">
        <v>188</v>
      </c>
      <c r="E141" s="144" t="s">
        <v>189</v>
      </c>
      <c r="F141" s="198" t="s">
        <v>190</v>
      </c>
      <c r="G141" s="198"/>
      <c r="H141" s="198"/>
      <c r="I141" s="198"/>
      <c r="J141" s="145" t="s">
        <v>178</v>
      </c>
      <c r="K141" s="146">
        <v>1</v>
      </c>
      <c r="L141" s="199"/>
      <c r="M141" s="199"/>
      <c r="N141" s="199">
        <f t="shared" si="20"/>
        <v>0</v>
      </c>
      <c r="O141" s="200"/>
      <c r="P141" s="200"/>
      <c r="Q141" s="200"/>
      <c r="R141" s="138"/>
      <c r="T141" s="139" t="s">
        <v>5</v>
      </c>
      <c r="U141" s="40" t="s">
        <v>36</v>
      </c>
      <c r="V141" s="140">
        <v>0</v>
      </c>
      <c r="W141" s="140">
        <f t="shared" si="21"/>
        <v>0</v>
      </c>
      <c r="X141" s="140">
        <v>0</v>
      </c>
      <c r="Y141" s="140">
        <f t="shared" si="22"/>
        <v>0</v>
      </c>
      <c r="Z141" s="140">
        <v>0</v>
      </c>
      <c r="AA141" s="141">
        <f t="shared" si="23"/>
        <v>0</v>
      </c>
      <c r="AR141" s="18" t="s">
        <v>186</v>
      </c>
      <c r="AT141" s="18" t="s">
        <v>188</v>
      </c>
      <c r="AU141" s="18" t="s">
        <v>123</v>
      </c>
      <c r="AY141" s="18" t="s">
        <v>117</v>
      </c>
      <c r="BE141" s="142">
        <f t="shared" si="24"/>
        <v>0</v>
      </c>
      <c r="BF141" s="142">
        <f t="shared" si="25"/>
        <v>0</v>
      </c>
      <c r="BG141" s="142">
        <f t="shared" si="26"/>
        <v>0</v>
      </c>
      <c r="BH141" s="142">
        <f t="shared" si="27"/>
        <v>0</v>
      </c>
      <c r="BI141" s="142">
        <f t="shared" si="28"/>
        <v>0</v>
      </c>
      <c r="BJ141" s="18" t="s">
        <v>123</v>
      </c>
      <c r="BK141" s="142">
        <f t="shared" si="29"/>
        <v>0</v>
      </c>
      <c r="BL141" s="18" t="s">
        <v>173</v>
      </c>
      <c r="BM141" s="18" t="s">
        <v>191</v>
      </c>
    </row>
    <row r="142" spans="2:65" s="1" customFormat="1" ht="14.45" customHeight="1">
      <c r="B142" s="133"/>
      <c r="C142" s="143" t="s">
        <v>149</v>
      </c>
      <c r="D142" s="143" t="s">
        <v>188</v>
      </c>
      <c r="E142" s="144" t="s">
        <v>192</v>
      </c>
      <c r="F142" s="198" t="s">
        <v>193</v>
      </c>
      <c r="G142" s="198"/>
      <c r="H142" s="198"/>
      <c r="I142" s="198"/>
      <c r="J142" s="145" t="s">
        <v>178</v>
      </c>
      <c r="K142" s="146">
        <v>1</v>
      </c>
      <c r="L142" s="199"/>
      <c r="M142" s="199"/>
      <c r="N142" s="199">
        <f t="shared" si="20"/>
        <v>0</v>
      </c>
      <c r="O142" s="200"/>
      <c r="P142" s="200"/>
      <c r="Q142" s="200"/>
      <c r="R142" s="138"/>
      <c r="T142" s="139" t="s">
        <v>5</v>
      </c>
      <c r="U142" s="40" t="s">
        <v>36</v>
      </c>
      <c r="V142" s="140">
        <v>0</v>
      </c>
      <c r="W142" s="140">
        <f t="shared" si="21"/>
        <v>0</v>
      </c>
      <c r="X142" s="140">
        <v>0</v>
      </c>
      <c r="Y142" s="140">
        <f t="shared" si="22"/>
        <v>0</v>
      </c>
      <c r="Z142" s="140">
        <v>0</v>
      </c>
      <c r="AA142" s="141">
        <f t="shared" si="23"/>
        <v>0</v>
      </c>
      <c r="AR142" s="18" t="s">
        <v>186</v>
      </c>
      <c r="AT142" s="18" t="s">
        <v>188</v>
      </c>
      <c r="AU142" s="18" t="s">
        <v>123</v>
      </c>
      <c r="AY142" s="18" t="s">
        <v>117</v>
      </c>
      <c r="BE142" s="142">
        <f t="shared" si="24"/>
        <v>0</v>
      </c>
      <c r="BF142" s="142">
        <f t="shared" si="25"/>
        <v>0</v>
      </c>
      <c r="BG142" s="142">
        <f t="shared" si="26"/>
        <v>0</v>
      </c>
      <c r="BH142" s="142">
        <f t="shared" si="27"/>
        <v>0</v>
      </c>
      <c r="BI142" s="142">
        <f t="shared" si="28"/>
        <v>0</v>
      </c>
      <c r="BJ142" s="18" t="s">
        <v>123</v>
      </c>
      <c r="BK142" s="142">
        <f t="shared" si="29"/>
        <v>0</v>
      </c>
      <c r="BL142" s="18" t="s">
        <v>173</v>
      </c>
      <c r="BM142" s="18" t="s">
        <v>194</v>
      </c>
    </row>
    <row r="143" spans="2:65" s="9" customFormat="1" ht="29.85" customHeight="1">
      <c r="B143" s="122"/>
      <c r="C143" s="123"/>
      <c r="D143" s="132" t="s">
        <v>101</v>
      </c>
      <c r="E143" s="132"/>
      <c r="F143" s="132"/>
      <c r="G143" s="132"/>
      <c r="H143" s="132"/>
      <c r="I143" s="132"/>
      <c r="J143" s="132"/>
      <c r="K143" s="132"/>
      <c r="L143" s="132"/>
      <c r="M143" s="132"/>
      <c r="N143" s="193">
        <f>BK143</f>
        <v>0</v>
      </c>
      <c r="O143" s="194"/>
      <c r="P143" s="194"/>
      <c r="Q143" s="194"/>
      <c r="R143" s="125"/>
      <c r="T143" s="126"/>
      <c r="U143" s="123"/>
      <c r="V143" s="123"/>
      <c r="W143" s="127">
        <f>SUM(W144:W159)</f>
        <v>0</v>
      </c>
      <c r="X143" s="123"/>
      <c r="Y143" s="127">
        <f>SUM(Y144:Y159)</f>
        <v>0</v>
      </c>
      <c r="Z143" s="123"/>
      <c r="AA143" s="128">
        <f>SUM(AA144:AA159)</f>
        <v>0</v>
      </c>
      <c r="AR143" s="129" t="s">
        <v>75</v>
      </c>
      <c r="AT143" s="130" t="s">
        <v>68</v>
      </c>
      <c r="AU143" s="130" t="s">
        <v>75</v>
      </c>
      <c r="AY143" s="129" t="s">
        <v>117</v>
      </c>
      <c r="BK143" s="131">
        <f>SUM(BK144:BK159)</f>
        <v>0</v>
      </c>
    </row>
    <row r="144" spans="2:65" s="1" customFormat="1" ht="28.9" customHeight="1">
      <c r="B144" s="133"/>
      <c r="C144" s="134" t="s">
        <v>195</v>
      </c>
      <c r="D144" s="134" t="s">
        <v>118</v>
      </c>
      <c r="E144" s="135" t="s">
        <v>196</v>
      </c>
      <c r="F144" s="201" t="s">
        <v>197</v>
      </c>
      <c r="G144" s="201"/>
      <c r="H144" s="201"/>
      <c r="I144" s="201"/>
      <c r="J144" s="136" t="s">
        <v>140</v>
      </c>
      <c r="K144" s="137">
        <v>130</v>
      </c>
      <c r="L144" s="200"/>
      <c r="M144" s="200"/>
      <c r="N144" s="200">
        <f t="shared" ref="N144:N159" si="30">ROUND(L144*K144,2)</f>
        <v>0</v>
      </c>
      <c r="O144" s="200"/>
      <c r="P144" s="200"/>
      <c r="Q144" s="200"/>
      <c r="R144" s="138"/>
      <c r="T144" s="139" t="s">
        <v>5</v>
      </c>
      <c r="U144" s="40" t="s">
        <v>36</v>
      </c>
      <c r="V144" s="140">
        <v>0</v>
      </c>
      <c r="W144" s="140">
        <f t="shared" ref="W144:W159" si="31">V144*K144</f>
        <v>0</v>
      </c>
      <c r="X144" s="140">
        <v>0</v>
      </c>
      <c r="Y144" s="140">
        <f t="shared" ref="Y144:Y159" si="32">X144*K144</f>
        <v>0</v>
      </c>
      <c r="Z144" s="140">
        <v>0</v>
      </c>
      <c r="AA144" s="141">
        <f t="shared" ref="AA144:AA159" si="33">Z144*K144</f>
        <v>0</v>
      </c>
      <c r="AR144" s="18" t="s">
        <v>122</v>
      </c>
      <c r="AT144" s="18" t="s">
        <v>118</v>
      </c>
      <c r="AU144" s="18" t="s">
        <v>123</v>
      </c>
      <c r="AY144" s="18" t="s">
        <v>117</v>
      </c>
      <c r="BE144" s="142">
        <f t="shared" ref="BE144:BE159" si="34">IF(U144="základná",N144,0)</f>
        <v>0</v>
      </c>
      <c r="BF144" s="142">
        <f t="shared" ref="BF144:BF159" si="35">IF(U144="znížená",N144,0)</f>
        <v>0</v>
      </c>
      <c r="BG144" s="142">
        <f t="shared" ref="BG144:BG159" si="36">IF(U144="zákl. prenesená",N144,0)</f>
        <v>0</v>
      </c>
      <c r="BH144" s="142">
        <f t="shared" ref="BH144:BH159" si="37">IF(U144="zníž. prenesená",N144,0)</f>
        <v>0</v>
      </c>
      <c r="BI144" s="142">
        <f t="shared" ref="BI144:BI159" si="38">IF(U144="nulová",N144,0)</f>
        <v>0</v>
      </c>
      <c r="BJ144" s="18" t="s">
        <v>123</v>
      </c>
      <c r="BK144" s="142">
        <f t="shared" ref="BK144:BK159" si="39">ROUND(L144*K144,2)</f>
        <v>0</v>
      </c>
      <c r="BL144" s="18" t="s">
        <v>122</v>
      </c>
      <c r="BM144" s="18" t="s">
        <v>198</v>
      </c>
    </row>
    <row r="145" spans="2:65" s="1" customFormat="1" ht="24.6" customHeight="1">
      <c r="B145" s="133"/>
      <c r="C145" s="143" t="s">
        <v>199</v>
      </c>
      <c r="D145" s="143" t="s">
        <v>188</v>
      </c>
      <c r="E145" s="144" t="s">
        <v>200</v>
      </c>
      <c r="F145" s="198" t="s">
        <v>201</v>
      </c>
      <c r="G145" s="198"/>
      <c r="H145" s="198"/>
      <c r="I145" s="198"/>
      <c r="J145" s="145" t="s">
        <v>140</v>
      </c>
      <c r="K145" s="146">
        <v>80</v>
      </c>
      <c r="L145" s="199"/>
      <c r="M145" s="199"/>
      <c r="N145" s="199">
        <f t="shared" si="30"/>
        <v>0</v>
      </c>
      <c r="O145" s="200"/>
      <c r="P145" s="200"/>
      <c r="Q145" s="200"/>
      <c r="R145" s="138"/>
      <c r="T145" s="139" t="s">
        <v>5</v>
      </c>
      <c r="U145" s="40" t="s">
        <v>36</v>
      </c>
      <c r="V145" s="140">
        <v>0</v>
      </c>
      <c r="W145" s="140">
        <f t="shared" si="31"/>
        <v>0</v>
      </c>
      <c r="X145" s="140">
        <v>0</v>
      </c>
      <c r="Y145" s="140">
        <f t="shared" si="32"/>
        <v>0</v>
      </c>
      <c r="Z145" s="140">
        <v>0</v>
      </c>
      <c r="AA145" s="141">
        <f t="shared" si="33"/>
        <v>0</v>
      </c>
      <c r="AR145" s="18" t="s">
        <v>132</v>
      </c>
      <c r="AT145" s="18" t="s">
        <v>188</v>
      </c>
      <c r="AU145" s="18" t="s">
        <v>123</v>
      </c>
      <c r="AY145" s="18" t="s">
        <v>117</v>
      </c>
      <c r="BE145" s="142">
        <f t="shared" si="34"/>
        <v>0</v>
      </c>
      <c r="BF145" s="142">
        <f t="shared" si="35"/>
        <v>0</v>
      </c>
      <c r="BG145" s="142">
        <f t="shared" si="36"/>
        <v>0</v>
      </c>
      <c r="BH145" s="142">
        <f t="shared" si="37"/>
        <v>0</v>
      </c>
      <c r="BI145" s="142">
        <f t="shared" si="38"/>
        <v>0</v>
      </c>
      <c r="BJ145" s="18" t="s">
        <v>123</v>
      </c>
      <c r="BK145" s="142">
        <f t="shared" si="39"/>
        <v>0</v>
      </c>
      <c r="BL145" s="18" t="s">
        <v>122</v>
      </c>
      <c r="BM145" s="18" t="s">
        <v>202</v>
      </c>
    </row>
    <row r="146" spans="2:65" s="1" customFormat="1" ht="14.45" customHeight="1">
      <c r="B146" s="133"/>
      <c r="C146" s="143" t="s">
        <v>203</v>
      </c>
      <c r="D146" s="143" t="s">
        <v>188</v>
      </c>
      <c r="E146" s="144" t="s">
        <v>204</v>
      </c>
      <c r="F146" s="198" t="s">
        <v>205</v>
      </c>
      <c r="G146" s="198"/>
      <c r="H146" s="198"/>
      <c r="I146" s="198"/>
      <c r="J146" s="145" t="s">
        <v>206</v>
      </c>
      <c r="K146" s="146">
        <v>200</v>
      </c>
      <c r="L146" s="199"/>
      <c r="M146" s="199"/>
      <c r="N146" s="199">
        <f t="shared" si="30"/>
        <v>0</v>
      </c>
      <c r="O146" s="200"/>
      <c r="P146" s="200"/>
      <c r="Q146" s="200"/>
      <c r="R146" s="138"/>
      <c r="T146" s="139" t="s">
        <v>5</v>
      </c>
      <c r="U146" s="40" t="s">
        <v>36</v>
      </c>
      <c r="V146" s="140">
        <v>0</v>
      </c>
      <c r="W146" s="140">
        <f t="shared" si="31"/>
        <v>0</v>
      </c>
      <c r="X146" s="140">
        <v>0</v>
      </c>
      <c r="Y146" s="140">
        <f t="shared" si="32"/>
        <v>0</v>
      </c>
      <c r="Z146" s="140">
        <v>0</v>
      </c>
      <c r="AA146" s="141">
        <f t="shared" si="33"/>
        <v>0</v>
      </c>
      <c r="AR146" s="18" t="s">
        <v>132</v>
      </c>
      <c r="AT146" s="18" t="s">
        <v>188</v>
      </c>
      <c r="AU146" s="18" t="s">
        <v>123</v>
      </c>
      <c r="AY146" s="18" t="s">
        <v>117</v>
      </c>
      <c r="BE146" s="142">
        <f t="shared" si="34"/>
        <v>0</v>
      </c>
      <c r="BF146" s="142">
        <f t="shared" si="35"/>
        <v>0</v>
      </c>
      <c r="BG146" s="142">
        <f t="shared" si="36"/>
        <v>0</v>
      </c>
      <c r="BH146" s="142">
        <f t="shared" si="37"/>
        <v>0</v>
      </c>
      <c r="BI146" s="142">
        <f t="shared" si="38"/>
        <v>0</v>
      </c>
      <c r="BJ146" s="18" t="s">
        <v>123</v>
      </c>
      <c r="BK146" s="142">
        <f t="shared" si="39"/>
        <v>0</v>
      </c>
      <c r="BL146" s="18" t="s">
        <v>122</v>
      </c>
      <c r="BM146" s="18" t="s">
        <v>207</v>
      </c>
    </row>
    <row r="147" spans="2:65" s="1" customFormat="1" ht="14.45" customHeight="1">
      <c r="B147" s="133"/>
      <c r="C147" s="143" t="s">
        <v>208</v>
      </c>
      <c r="D147" s="143" t="s">
        <v>188</v>
      </c>
      <c r="E147" s="144" t="s">
        <v>209</v>
      </c>
      <c r="F147" s="198" t="s">
        <v>210</v>
      </c>
      <c r="G147" s="198"/>
      <c r="H147" s="198"/>
      <c r="I147" s="198"/>
      <c r="J147" s="145" t="s">
        <v>206</v>
      </c>
      <c r="K147" s="146">
        <v>50</v>
      </c>
      <c r="L147" s="199"/>
      <c r="M147" s="199"/>
      <c r="N147" s="199">
        <f t="shared" si="30"/>
        <v>0</v>
      </c>
      <c r="O147" s="200"/>
      <c r="P147" s="200"/>
      <c r="Q147" s="200"/>
      <c r="R147" s="138"/>
      <c r="T147" s="139" t="s">
        <v>5</v>
      </c>
      <c r="U147" s="40" t="s">
        <v>36</v>
      </c>
      <c r="V147" s="140">
        <v>0</v>
      </c>
      <c r="W147" s="140">
        <f t="shared" si="31"/>
        <v>0</v>
      </c>
      <c r="X147" s="140">
        <v>0</v>
      </c>
      <c r="Y147" s="140">
        <f t="shared" si="32"/>
        <v>0</v>
      </c>
      <c r="Z147" s="140">
        <v>0</v>
      </c>
      <c r="AA147" s="141">
        <f t="shared" si="33"/>
        <v>0</v>
      </c>
      <c r="AR147" s="18" t="s">
        <v>132</v>
      </c>
      <c r="AT147" s="18" t="s">
        <v>188</v>
      </c>
      <c r="AU147" s="18" t="s">
        <v>123</v>
      </c>
      <c r="AY147" s="18" t="s">
        <v>117</v>
      </c>
      <c r="BE147" s="142">
        <f t="shared" si="34"/>
        <v>0</v>
      </c>
      <c r="BF147" s="142">
        <f t="shared" si="35"/>
        <v>0</v>
      </c>
      <c r="BG147" s="142">
        <f t="shared" si="36"/>
        <v>0</v>
      </c>
      <c r="BH147" s="142">
        <f t="shared" si="37"/>
        <v>0</v>
      </c>
      <c r="BI147" s="142">
        <f t="shared" si="38"/>
        <v>0</v>
      </c>
      <c r="BJ147" s="18" t="s">
        <v>123</v>
      </c>
      <c r="BK147" s="142">
        <f t="shared" si="39"/>
        <v>0</v>
      </c>
      <c r="BL147" s="18" t="s">
        <v>122</v>
      </c>
      <c r="BM147" s="18" t="s">
        <v>211</v>
      </c>
    </row>
    <row r="148" spans="2:65" s="1" customFormat="1" ht="14.45" customHeight="1">
      <c r="B148" s="133"/>
      <c r="C148" s="134" t="s">
        <v>174</v>
      </c>
      <c r="D148" s="134" t="s">
        <v>118</v>
      </c>
      <c r="E148" s="135" t="s">
        <v>212</v>
      </c>
      <c r="F148" s="201" t="s">
        <v>213</v>
      </c>
      <c r="G148" s="201"/>
      <c r="H148" s="201"/>
      <c r="I148" s="201"/>
      <c r="J148" s="136" t="s">
        <v>206</v>
      </c>
      <c r="K148" s="137">
        <v>210</v>
      </c>
      <c r="L148" s="200"/>
      <c r="M148" s="200"/>
      <c r="N148" s="200">
        <f t="shared" si="30"/>
        <v>0</v>
      </c>
      <c r="O148" s="200"/>
      <c r="P148" s="200"/>
      <c r="Q148" s="200"/>
      <c r="R148" s="138"/>
      <c r="T148" s="139" t="s">
        <v>5</v>
      </c>
      <c r="U148" s="40" t="s">
        <v>36</v>
      </c>
      <c r="V148" s="140">
        <v>0</v>
      </c>
      <c r="W148" s="140">
        <f t="shared" si="31"/>
        <v>0</v>
      </c>
      <c r="X148" s="140">
        <v>0</v>
      </c>
      <c r="Y148" s="140">
        <f t="shared" si="32"/>
        <v>0</v>
      </c>
      <c r="Z148" s="140">
        <v>0</v>
      </c>
      <c r="AA148" s="141">
        <f t="shared" si="33"/>
        <v>0</v>
      </c>
      <c r="AR148" s="18" t="s">
        <v>122</v>
      </c>
      <c r="AT148" s="18" t="s">
        <v>118</v>
      </c>
      <c r="AU148" s="18" t="s">
        <v>123</v>
      </c>
      <c r="AY148" s="18" t="s">
        <v>117</v>
      </c>
      <c r="BE148" s="142">
        <f t="shared" si="34"/>
        <v>0</v>
      </c>
      <c r="BF148" s="142">
        <f t="shared" si="35"/>
        <v>0</v>
      </c>
      <c r="BG148" s="142">
        <f t="shared" si="36"/>
        <v>0</v>
      </c>
      <c r="BH148" s="142">
        <f t="shared" si="37"/>
        <v>0</v>
      </c>
      <c r="BI148" s="142">
        <f t="shared" si="38"/>
        <v>0</v>
      </c>
      <c r="BJ148" s="18" t="s">
        <v>123</v>
      </c>
      <c r="BK148" s="142">
        <f t="shared" si="39"/>
        <v>0</v>
      </c>
      <c r="BL148" s="18" t="s">
        <v>122</v>
      </c>
      <c r="BM148" s="18" t="s">
        <v>214</v>
      </c>
    </row>
    <row r="149" spans="2:65" s="1" customFormat="1" ht="35.450000000000003" customHeight="1">
      <c r="B149" s="133"/>
      <c r="C149" s="134" t="s">
        <v>215</v>
      </c>
      <c r="D149" s="134" t="s">
        <v>118</v>
      </c>
      <c r="E149" s="135" t="s">
        <v>216</v>
      </c>
      <c r="F149" s="201" t="s">
        <v>217</v>
      </c>
      <c r="G149" s="201"/>
      <c r="H149" s="201"/>
      <c r="I149" s="201"/>
      <c r="J149" s="136" t="s">
        <v>140</v>
      </c>
      <c r="K149" s="137">
        <v>210</v>
      </c>
      <c r="L149" s="200"/>
      <c r="M149" s="200"/>
      <c r="N149" s="200">
        <f t="shared" si="30"/>
        <v>0</v>
      </c>
      <c r="O149" s="200"/>
      <c r="P149" s="200"/>
      <c r="Q149" s="200"/>
      <c r="R149" s="138"/>
      <c r="T149" s="139" t="s">
        <v>5</v>
      </c>
      <c r="U149" s="40" t="s">
        <v>36</v>
      </c>
      <c r="V149" s="140">
        <v>0</v>
      </c>
      <c r="W149" s="140">
        <f t="shared" si="31"/>
        <v>0</v>
      </c>
      <c r="X149" s="140">
        <v>0</v>
      </c>
      <c r="Y149" s="140">
        <f t="shared" si="32"/>
        <v>0</v>
      </c>
      <c r="Z149" s="140">
        <v>0</v>
      </c>
      <c r="AA149" s="141">
        <f t="shared" si="33"/>
        <v>0</v>
      </c>
      <c r="AR149" s="18" t="s">
        <v>122</v>
      </c>
      <c r="AT149" s="18" t="s">
        <v>118</v>
      </c>
      <c r="AU149" s="18" t="s">
        <v>123</v>
      </c>
      <c r="AY149" s="18" t="s">
        <v>117</v>
      </c>
      <c r="BE149" s="142">
        <f t="shared" si="34"/>
        <v>0</v>
      </c>
      <c r="BF149" s="142">
        <f t="shared" si="35"/>
        <v>0</v>
      </c>
      <c r="BG149" s="142">
        <f t="shared" si="36"/>
        <v>0</v>
      </c>
      <c r="BH149" s="142">
        <f t="shared" si="37"/>
        <v>0</v>
      </c>
      <c r="BI149" s="142">
        <f t="shared" si="38"/>
        <v>0</v>
      </c>
      <c r="BJ149" s="18" t="s">
        <v>123</v>
      </c>
      <c r="BK149" s="142">
        <f t="shared" si="39"/>
        <v>0</v>
      </c>
      <c r="BL149" s="18" t="s">
        <v>122</v>
      </c>
      <c r="BM149" s="18" t="s">
        <v>218</v>
      </c>
    </row>
    <row r="150" spans="2:65" s="1" customFormat="1" ht="25.15" customHeight="1">
      <c r="B150" s="133"/>
      <c r="C150" s="134" t="s">
        <v>179</v>
      </c>
      <c r="D150" s="134" t="s">
        <v>118</v>
      </c>
      <c r="E150" s="135" t="s">
        <v>219</v>
      </c>
      <c r="F150" s="201" t="s">
        <v>220</v>
      </c>
      <c r="G150" s="201"/>
      <c r="H150" s="201"/>
      <c r="I150" s="201"/>
      <c r="J150" s="136" t="s">
        <v>206</v>
      </c>
      <c r="K150" s="137">
        <v>23</v>
      </c>
      <c r="L150" s="200"/>
      <c r="M150" s="200"/>
      <c r="N150" s="200">
        <f t="shared" si="30"/>
        <v>0</v>
      </c>
      <c r="O150" s="200"/>
      <c r="P150" s="200"/>
      <c r="Q150" s="200"/>
      <c r="R150" s="138"/>
      <c r="T150" s="139" t="s">
        <v>5</v>
      </c>
      <c r="U150" s="40" t="s">
        <v>36</v>
      </c>
      <c r="V150" s="140">
        <v>0</v>
      </c>
      <c r="W150" s="140">
        <f t="shared" si="31"/>
        <v>0</v>
      </c>
      <c r="X150" s="140">
        <v>0</v>
      </c>
      <c r="Y150" s="140">
        <f t="shared" si="32"/>
        <v>0</v>
      </c>
      <c r="Z150" s="140">
        <v>0</v>
      </c>
      <c r="AA150" s="141">
        <f t="shared" si="33"/>
        <v>0</v>
      </c>
      <c r="AR150" s="18" t="s">
        <v>122</v>
      </c>
      <c r="AT150" s="18" t="s">
        <v>118</v>
      </c>
      <c r="AU150" s="18" t="s">
        <v>123</v>
      </c>
      <c r="AY150" s="18" t="s">
        <v>117</v>
      </c>
      <c r="BE150" s="142">
        <f t="shared" si="34"/>
        <v>0</v>
      </c>
      <c r="BF150" s="142">
        <f t="shared" si="35"/>
        <v>0</v>
      </c>
      <c r="BG150" s="142">
        <f t="shared" si="36"/>
        <v>0</v>
      </c>
      <c r="BH150" s="142">
        <f t="shared" si="37"/>
        <v>0</v>
      </c>
      <c r="BI150" s="142">
        <f t="shared" si="38"/>
        <v>0</v>
      </c>
      <c r="BJ150" s="18" t="s">
        <v>123</v>
      </c>
      <c r="BK150" s="142">
        <f t="shared" si="39"/>
        <v>0</v>
      </c>
      <c r="BL150" s="18" t="s">
        <v>122</v>
      </c>
      <c r="BM150" s="18" t="s">
        <v>221</v>
      </c>
    </row>
    <row r="151" spans="2:65" s="1" customFormat="1" ht="25.15" customHeight="1">
      <c r="B151" s="133"/>
      <c r="C151" s="134" t="s">
        <v>222</v>
      </c>
      <c r="D151" s="134" t="s">
        <v>118</v>
      </c>
      <c r="E151" s="135" t="s">
        <v>223</v>
      </c>
      <c r="F151" s="201" t="s">
        <v>224</v>
      </c>
      <c r="G151" s="201"/>
      <c r="H151" s="201"/>
      <c r="I151" s="201"/>
      <c r="J151" s="136" t="s">
        <v>206</v>
      </c>
      <c r="K151" s="137">
        <v>21</v>
      </c>
      <c r="L151" s="200"/>
      <c r="M151" s="200"/>
      <c r="N151" s="200">
        <f t="shared" si="30"/>
        <v>0</v>
      </c>
      <c r="O151" s="200"/>
      <c r="P151" s="200"/>
      <c r="Q151" s="200"/>
      <c r="R151" s="138"/>
      <c r="T151" s="139" t="s">
        <v>5</v>
      </c>
      <c r="U151" s="40" t="s">
        <v>36</v>
      </c>
      <c r="V151" s="140">
        <v>0</v>
      </c>
      <c r="W151" s="140">
        <f t="shared" si="31"/>
        <v>0</v>
      </c>
      <c r="X151" s="140">
        <v>0</v>
      </c>
      <c r="Y151" s="140">
        <f t="shared" si="32"/>
        <v>0</v>
      </c>
      <c r="Z151" s="140">
        <v>0</v>
      </c>
      <c r="AA151" s="141">
        <f t="shared" si="33"/>
        <v>0</v>
      </c>
      <c r="AR151" s="18" t="s">
        <v>122</v>
      </c>
      <c r="AT151" s="18" t="s">
        <v>118</v>
      </c>
      <c r="AU151" s="18" t="s">
        <v>123</v>
      </c>
      <c r="AY151" s="18" t="s">
        <v>117</v>
      </c>
      <c r="BE151" s="142">
        <f t="shared" si="34"/>
        <v>0</v>
      </c>
      <c r="BF151" s="142">
        <f t="shared" si="35"/>
        <v>0</v>
      </c>
      <c r="BG151" s="142">
        <f t="shared" si="36"/>
        <v>0</v>
      </c>
      <c r="BH151" s="142">
        <f t="shared" si="37"/>
        <v>0</v>
      </c>
      <c r="BI151" s="142">
        <f t="shared" si="38"/>
        <v>0</v>
      </c>
      <c r="BJ151" s="18" t="s">
        <v>123</v>
      </c>
      <c r="BK151" s="142">
        <f t="shared" si="39"/>
        <v>0</v>
      </c>
      <c r="BL151" s="18" t="s">
        <v>122</v>
      </c>
      <c r="BM151" s="18" t="s">
        <v>225</v>
      </c>
    </row>
    <row r="152" spans="2:65" s="1" customFormat="1" ht="25.15" customHeight="1">
      <c r="B152" s="133"/>
      <c r="C152" s="134" t="s">
        <v>186</v>
      </c>
      <c r="D152" s="134" t="s">
        <v>118</v>
      </c>
      <c r="E152" s="135" t="s">
        <v>226</v>
      </c>
      <c r="F152" s="201" t="s">
        <v>227</v>
      </c>
      <c r="G152" s="201"/>
      <c r="H152" s="201"/>
      <c r="I152" s="201"/>
      <c r="J152" s="136" t="s">
        <v>206</v>
      </c>
      <c r="K152" s="137">
        <v>17</v>
      </c>
      <c r="L152" s="200"/>
      <c r="M152" s="200"/>
      <c r="N152" s="200">
        <f t="shared" si="30"/>
        <v>0</v>
      </c>
      <c r="O152" s="200"/>
      <c r="P152" s="200"/>
      <c r="Q152" s="200"/>
      <c r="R152" s="138"/>
      <c r="T152" s="139" t="s">
        <v>5</v>
      </c>
      <c r="U152" s="40" t="s">
        <v>36</v>
      </c>
      <c r="V152" s="140">
        <v>0</v>
      </c>
      <c r="W152" s="140">
        <f t="shared" si="31"/>
        <v>0</v>
      </c>
      <c r="X152" s="140">
        <v>0</v>
      </c>
      <c r="Y152" s="140">
        <f t="shared" si="32"/>
        <v>0</v>
      </c>
      <c r="Z152" s="140">
        <v>0</v>
      </c>
      <c r="AA152" s="141">
        <f t="shared" si="33"/>
        <v>0</v>
      </c>
      <c r="AR152" s="18" t="s">
        <v>122</v>
      </c>
      <c r="AT152" s="18" t="s">
        <v>118</v>
      </c>
      <c r="AU152" s="18" t="s">
        <v>123</v>
      </c>
      <c r="AY152" s="18" t="s">
        <v>117</v>
      </c>
      <c r="BE152" s="142">
        <f t="shared" si="34"/>
        <v>0</v>
      </c>
      <c r="BF152" s="142">
        <f t="shared" si="35"/>
        <v>0</v>
      </c>
      <c r="BG152" s="142">
        <f t="shared" si="36"/>
        <v>0</v>
      </c>
      <c r="BH152" s="142">
        <f t="shared" si="37"/>
        <v>0</v>
      </c>
      <c r="BI152" s="142">
        <f t="shared" si="38"/>
        <v>0</v>
      </c>
      <c r="BJ152" s="18" t="s">
        <v>123</v>
      </c>
      <c r="BK152" s="142">
        <f t="shared" si="39"/>
        <v>0</v>
      </c>
      <c r="BL152" s="18" t="s">
        <v>122</v>
      </c>
      <c r="BM152" s="18" t="s">
        <v>228</v>
      </c>
    </row>
    <row r="153" spans="2:65" s="1" customFormat="1" ht="25.15" customHeight="1">
      <c r="B153" s="133"/>
      <c r="C153" s="134" t="s">
        <v>229</v>
      </c>
      <c r="D153" s="134" t="s">
        <v>118</v>
      </c>
      <c r="E153" s="135" t="s">
        <v>230</v>
      </c>
      <c r="F153" s="201" t="s">
        <v>231</v>
      </c>
      <c r="G153" s="201"/>
      <c r="H153" s="201"/>
      <c r="I153" s="201"/>
      <c r="J153" s="136" t="s">
        <v>206</v>
      </c>
      <c r="K153" s="137">
        <v>19</v>
      </c>
      <c r="L153" s="200"/>
      <c r="M153" s="200"/>
      <c r="N153" s="200">
        <f t="shared" si="30"/>
        <v>0</v>
      </c>
      <c r="O153" s="200"/>
      <c r="P153" s="200"/>
      <c r="Q153" s="200"/>
      <c r="R153" s="138"/>
      <c r="T153" s="139" t="s">
        <v>5</v>
      </c>
      <c r="U153" s="40" t="s">
        <v>36</v>
      </c>
      <c r="V153" s="140">
        <v>0</v>
      </c>
      <c r="W153" s="140">
        <f t="shared" si="31"/>
        <v>0</v>
      </c>
      <c r="X153" s="140">
        <v>0</v>
      </c>
      <c r="Y153" s="140">
        <f t="shared" si="32"/>
        <v>0</v>
      </c>
      <c r="Z153" s="140">
        <v>0</v>
      </c>
      <c r="AA153" s="141">
        <f t="shared" si="33"/>
        <v>0</v>
      </c>
      <c r="AR153" s="18" t="s">
        <v>122</v>
      </c>
      <c r="AT153" s="18" t="s">
        <v>118</v>
      </c>
      <c r="AU153" s="18" t="s">
        <v>123</v>
      </c>
      <c r="AY153" s="18" t="s">
        <v>117</v>
      </c>
      <c r="BE153" s="142">
        <f t="shared" si="34"/>
        <v>0</v>
      </c>
      <c r="BF153" s="142">
        <f t="shared" si="35"/>
        <v>0</v>
      </c>
      <c r="BG153" s="142">
        <f t="shared" si="36"/>
        <v>0</v>
      </c>
      <c r="BH153" s="142">
        <f t="shared" si="37"/>
        <v>0</v>
      </c>
      <c r="BI153" s="142">
        <f t="shared" si="38"/>
        <v>0</v>
      </c>
      <c r="BJ153" s="18" t="s">
        <v>123</v>
      </c>
      <c r="BK153" s="142">
        <f t="shared" si="39"/>
        <v>0</v>
      </c>
      <c r="BL153" s="18" t="s">
        <v>122</v>
      </c>
      <c r="BM153" s="18" t="s">
        <v>232</v>
      </c>
    </row>
    <row r="154" spans="2:65" s="1" customFormat="1" ht="25.15" customHeight="1">
      <c r="B154" s="133"/>
      <c r="C154" s="134" t="s">
        <v>191</v>
      </c>
      <c r="D154" s="134" t="s">
        <v>118</v>
      </c>
      <c r="E154" s="135" t="s">
        <v>233</v>
      </c>
      <c r="F154" s="201" t="s">
        <v>234</v>
      </c>
      <c r="G154" s="201"/>
      <c r="H154" s="201"/>
      <c r="I154" s="201"/>
      <c r="J154" s="136" t="s">
        <v>206</v>
      </c>
      <c r="K154" s="137">
        <v>23</v>
      </c>
      <c r="L154" s="200"/>
      <c r="M154" s="200"/>
      <c r="N154" s="200">
        <f t="shared" si="30"/>
        <v>0</v>
      </c>
      <c r="O154" s="200"/>
      <c r="P154" s="200"/>
      <c r="Q154" s="200"/>
      <c r="R154" s="138"/>
      <c r="T154" s="139" t="s">
        <v>5</v>
      </c>
      <c r="U154" s="40" t="s">
        <v>36</v>
      </c>
      <c r="V154" s="140">
        <v>0</v>
      </c>
      <c r="W154" s="140">
        <f t="shared" si="31"/>
        <v>0</v>
      </c>
      <c r="X154" s="140">
        <v>0</v>
      </c>
      <c r="Y154" s="140">
        <f t="shared" si="32"/>
        <v>0</v>
      </c>
      <c r="Z154" s="140">
        <v>0</v>
      </c>
      <c r="AA154" s="141">
        <f t="shared" si="33"/>
        <v>0</v>
      </c>
      <c r="AR154" s="18" t="s">
        <v>122</v>
      </c>
      <c r="AT154" s="18" t="s">
        <v>118</v>
      </c>
      <c r="AU154" s="18" t="s">
        <v>123</v>
      </c>
      <c r="AY154" s="18" t="s">
        <v>117</v>
      </c>
      <c r="BE154" s="142">
        <f t="shared" si="34"/>
        <v>0</v>
      </c>
      <c r="BF154" s="142">
        <f t="shared" si="35"/>
        <v>0</v>
      </c>
      <c r="BG154" s="142">
        <f t="shared" si="36"/>
        <v>0</v>
      </c>
      <c r="BH154" s="142">
        <f t="shared" si="37"/>
        <v>0</v>
      </c>
      <c r="BI154" s="142">
        <f t="shared" si="38"/>
        <v>0</v>
      </c>
      <c r="BJ154" s="18" t="s">
        <v>123</v>
      </c>
      <c r="BK154" s="142">
        <f t="shared" si="39"/>
        <v>0</v>
      </c>
      <c r="BL154" s="18" t="s">
        <v>122</v>
      </c>
      <c r="BM154" s="18" t="s">
        <v>235</v>
      </c>
    </row>
    <row r="155" spans="2:65" s="1" customFormat="1" ht="25.15" customHeight="1">
      <c r="B155" s="133"/>
      <c r="C155" s="143" t="s">
        <v>236</v>
      </c>
      <c r="D155" s="143" t="s">
        <v>188</v>
      </c>
      <c r="E155" s="144" t="s">
        <v>237</v>
      </c>
      <c r="F155" s="198" t="s">
        <v>238</v>
      </c>
      <c r="G155" s="198"/>
      <c r="H155" s="198"/>
      <c r="I155" s="198"/>
      <c r="J155" s="145" t="s">
        <v>206</v>
      </c>
      <c r="K155" s="146">
        <v>31</v>
      </c>
      <c r="L155" s="199"/>
      <c r="M155" s="199"/>
      <c r="N155" s="199">
        <f t="shared" si="30"/>
        <v>0</v>
      </c>
      <c r="O155" s="200"/>
      <c r="P155" s="200"/>
      <c r="Q155" s="200"/>
      <c r="R155" s="138"/>
      <c r="T155" s="139" t="s">
        <v>5</v>
      </c>
      <c r="U155" s="40" t="s">
        <v>36</v>
      </c>
      <c r="V155" s="140">
        <v>0</v>
      </c>
      <c r="W155" s="140">
        <f t="shared" si="31"/>
        <v>0</v>
      </c>
      <c r="X155" s="140">
        <v>0</v>
      </c>
      <c r="Y155" s="140">
        <f t="shared" si="32"/>
        <v>0</v>
      </c>
      <c r="Z155" s="140">
        <v>0</v>
      </c>
      <c r="AA155" s="141">
        <f t="shared" si="33"/>
        <v>0</v>
      </c>
      <c r="AR155" s="18" t="s">
        <v>132</v>
      </c>
      <c r="AT155" s="18" t="s">
        <v>188</v>
      </c>
      <c r="AU155" s="18" t="s">
        <v>123</v>
      </c>
      <c r="AY155" s="18" t="s">
        <v>117</v>
      </c>
      <c r="BE155" s="142">
        <f t="shared" si="34"/>
        <v>0</v>
      </c>
      <c r="BF155" s="142">
        <f t="shared" si="35"/>
        <v>0</v>
      </c>
      <c r="BG155" s="142">
        <f t="shared" si="36"/>
        <v>0</v>
      </c>
      <c r="BH155" s="142">
        <f t="shared" si="37"/>
        <v>0</v>
      </c>
      <c r="BI155" s="142">
        <f t="shared" si="38"/>
        <v>0</v>
      </c>
      <c r="BJ155" s="18" t="s">
        <v>123</v>
      </c>
      <c r="BK155" s="142">
        <f t="shared" si="39"/>
        <v>0</v>
      </c>
      <c r="BL155" s="18" t="s">
        <v>122</v>
      </c>
      <c r="BM155" s="18" t="s">
        <v>239</v>
      </c>
    </row>
    <row r="156" spans="2:65" s="1" customFormat="1" ht="25.15" customHeight="1">
      <c r="B156" s="133"/>
      <c r="C156" s="143" t="s">
        <v>194</v>
      </c>
      <c r="D156" s="143" t="s">
        <v>188</v>
      </c>
      <c r="E156" s="144" t="s">
        <v>240</v>
      </c>
      <c r="F156" s="198" t="s">
        <v>241</v>
      </c>
      <c r="G156" s="198"/>
      <c r="H156" s="198"/>
      <c r="I156" s="198"/>
      <c r="J156" s="145" t="s">
        <v>206</v>
      </c>
      <c r="K156" s="146">
        <v>9</v>
      </c>
      <c r="L156" s="199"/>
      <c r="M156" s="199"/>
      <c r="N156" s="199">
        <f t="shared" si="30"/>
        <v>0</v>
      </c>
      <c r="O156" s="200"/>
      <c r="P156" s="200"/>
      <c r="Q156" s="200"/>
      <c r="R156" s="138"/>
      <c r="T156" s="139" t="s">
        <v>5</v>
      </c>
      <c r="U156" s="40" t="s">
        <v>36</v>
      </c>
      <c r="V156" s="140">
        <v>0</v>
      </c>
      <c r="W156" s="140">
        <f t="shared" si="31"/>
        <v>0</v>
      </c>
      <c r="X156" s="140">
        <v>0</v>
      </c>
      <c r="Y156" s="140">
        <f t="shared" si="32"/>
        <v>0</v>
      </c>
      <c r="Z156" s="140">
        <v>0</v>
      </c>
      <c r="AA156" s="141">
        <f t="shared" si="33"/>
        <v>0</v>
      </c>
      <c r="AR156" s="18" t="s">
        <v>132</v>
      </c>
      <c r="AT156" s="18" t="s">
        <v>188</v>
      </c>
      <c r="AU156" s="18" t="s">
        <v>123</v>
      </c>
      <c r="AY156" s="18" t="s">
        <v>117</v>
      </c>
      <c r="BE156" s="142">
        <f t="shared" si="34"/>
        <v>0</v>
      </c>
      <c r="BF156" s="142">
        <f t="shared" si="35"/>
        <v>0</v>
      </c>
      <c r="BG156" s="142">
        <f t="shared" si="36"/>
        <v>0</v>
      </c>
      <c r="BH156" s="142">
        <f t="shared" si="37"/>
        <v>0</v>
      </c>
      <c r="BI156" s="142">
        <f t="shared" si="38"/>
        <v>0</v>
      </c>
      <c r="BJ156" s="18" t="s">
        <v>123</v>
      </c>
      <c r="BK156" s="142">
        <f t="shared" si="39"/>
        <v>0</v>
      </c>
      <c r="BL156" s="18" t="s">
        <v>122</v>
      </c>
      <c r="BM156" s="18" t="s">
        <v>242</v>
      </c>
    </row>
    <row r="157" spans="2:65" s="1" customFormat="1" ht="25.15" customHeight="1">
      <c r="B157" s="133"/>
      <c r="C157" s="143" t="s">
        <v>243</v>
      </c>
      <c r="D157" s="143" t="s">
        <v>188</v>
      </c>
      <c r="E157" s="144" t="s">
        <v>244</v>
      </c>
      <c r="F157" s="198" t="s">
        <v>245</v>
      </c>
      <c r="G157" s="198"/>
      <c r="H157" s="198"/>
      <c r="I157" s="198"/>
      <c r="J157" s="145" t="s">
        <v>206</v>
      </c>
      <c r="K157" s="146">
        <v>9</v>
      </c>
      <c r="L157" s="199"/>
      <c r="M157" s="199"/>
      <c r="N157" s="199">
        <f t="shared" si="30"/>
        <v>0</v>
      </c>
      <c r="O157" s="200"/>
      <c r="P157" s="200"/>
      <c r="Q157" s="200"/>
      <c r="R157" s="138"/>
      <c r="T157" s="139" t="s">
        <v>5</v>
      </c>
      <c r="U157" s="40" t="s">
        <v>36</v>
      </c>
      <c r="V157" s="140">
        <v>0</v>
      </c>
      <c r="W157" s="140">
        <f t="shared" si="31"/>
        <v>0</v>
      </c>
      <c r="X157" s="140">
        <v>0</v>
      </c>
      <c r="Y157" s="140">
        <f t="shared" si="32"/>
        <v>0</v>
      </c>
      <c r="Z157" s="140">
        <v>0</v>
      </c>
      <c r="AA157" s="141">
        <f t="shared" si="33"/>
        <v>0</v>
      </c>
      <c r="AR157" s="18" t="s">
        <v>132</v>
      </c>
      <c r="AT157" s="18" t="s">
        <v>188</v>
      </c>
      <c r="AU157" s="18" t="s">
        <v>123</v>
      </c>
      <c r="AY157" s="18" t="s">
        <v>117</v>
      </c>
      <c r="BE157" s="142">
        <f t="shared" si="34"/>
        <v>0</v>
      </c>
      <c r="BF157" s="142">
        <f t="shared" si="35"/>
        <v>0</v>
      </c>
      <c r="BG157" s="142">
        <f t="shared" si="36"/>
        <v>0</v>
      </c>
      <c r="BH157" s="142">
        <f t="shared" si="37"/>
        <v>0</v>
      </c>
      <c r="BI157" s="142">
        <f t="shared" si="38"/>
        <v>0</v>
      </c>
      <c r="BJ157" s="18" t="s">
        <v>123</v>
      </c>
      <c r="BK157" s="142">
        <f t="shared" si="39"/>
        <v>0</v>
      </c>
      <c r="BL157" s="18" t="s">
        <v>122</v>
      </c>
      <c r="BM157" s="18" t="s">
        <v>246</v>
      </c>
    </row>
    <row r="158" spans="2:65" s="1" customFormat="1" ht="25.15" customHeight="1">
      <c r="B158" s="133"/>
      <c r="C158" s="143" t="s">
        <v>247</v>
      </c>
      <c r="D158" s="143" t="s">
        <v>188</v>
      </c>
      <c r="E158" s="144" t="s">
        <v>248</v>
      </c>
      <c r="F158" s="198" t="s">
        <v>249</v>
      </c>
      <c r="G158" s="198"/>
      <c r="H158" s="198"/>
      <c r="I158" s="198"/>
      <c r="J158" s="145" t="s">
        <v>206</v>
      </c>
      <c r="K158" s="146">
        <v>18</v>
      </c>
      <c r="L158" s="199"/>
      <c r="M158" s="199"/>
      <c r="N158" s="199">
        <f t="shared" si="30"/>
        <v>0</v>
      </c>
      <c r="O158" s="200"/>
      <c r="P158" s="200"/>
      <c r="Q158" s="200"/>
      <c r="R158" s="138"/>
      <c r="T158" s="139" t="s">
        <v>5</v>
      </c>
      <c r="U158" s="40" t="s">
        <v>36</v>
      </c>
      <c r="V158" s="140">
        <v>0</v>
      </c>
      <c r="W158" s="140">
        <f t="shared" si="31"/>
        <v>0</v>
      </c>
      <c r="X158" s="140">
        <v>0</v>
      </c>
      <c r="Y158" s="140">
        <f t="shared" si="32"/>
        <v>0</v>
      </c>
      <c r="Z158" s="140">
        <v>0</v>
      </c>
      <c r="AA158" s="141">
        <f t="shared" si="33"/>
        <v>0</v>
      </c>
      <c r="AR158" s="18" t="s">
        <v>132</v>
      </c>
      <c r="AT158" s="18" t="s">
        <v>188</v>
      </c>
      <c r="AU158" s="18" t="s">
        <v>123</v>
      </c>
      <c r="AY158" s="18" t="s">
        <v>117</v>
      </c>
      <c r="BE158" s="142">
        <f t="shared" si="34"/>
        <v>0</v>
      </c>
      <c r="BF158" s="142">
        <f t="shared" si="35"/>
        <v>0</v>
      </c>
      <c r="BG158" s="142">
        <f t="shared" si="36"/>
        <v>0</v>
      </c>
      <c r="BH158" s="142">
        <f t="shared" si="37"/>
        <v>0</v>
      </c>
      <c r="BI158" s="142">
        <f t="shared" si="38"/>
        <v>0</v>
      </c>
      <c r="BJ158" s="18" t="s">
        <v>123</v>
      </c>
      <c r="BK158" s="142">
        <f t="shared" si="39"/>
        <v>0</v>
      </c>
      <c r="BL158" s="18" t="s">
        <v>122</v>
      </c>
      <c r="BM158" s="18" t="s">
        <v>250</v>
      </c>
    </row>
    <row r="159" spans="2:65" s="1" customFormat="1" ht="25.15" customHeight="1">
      <c r="B159" s="133"/>
      <c r="C159" s="143" t="s">
        <v>251</v>
      </c>
      <c r="D159" s="143" t="s">
        <v>188</v>
      </c>
      <c r="E159" s="144" t="s">
        <v>252</v>
      </c>
      <c r="F159" s="198" t="s">
        <v>253</v>
      </c>
      <c r="G159" s="198"/>
      <c r="H159" s="198"/>
      <c r="I159" s="198"/>
      <c r="J159" s="145" t="s">
        <v>206</v>
      </c>
      <c r="K159" s="146">
        <v>16</v>
      </c>
      <c r="L159" s="199"/>
      <c r="M159" s="199"/>
      <c r="N159" s="199">
        <f t="shared" si="30"/>
        <v>0</v>
      </c>
      <c r="O159" s="200"/>
      <c r="P159" s="200"/>
      <c r="Q159" s="200"/>
      <c r="R159" s="138"/>
      <c r="T159" s="139" t="s">
        <v>5</v>
      </c>
      <c r="U159" s="147" t="s">
        <v>36</v>
      </c>
      <c r="V159" s="148">
        <v>0</v>
      </c>
      <c r="W159" s="148">
        <f t="shared" si="31"/>
        <v>0</v>
      </c>
      <c r="X159" s="148">
        <v>0</v>
      </c>
      <c r="Y159" s="148">
        <f t="shared" si="32"/>
        <v>0</v>
      </c>
      <c r="Z159" s="148">
        <v>0</v>
      </c>
      <c r="AA159" s="149">
        <f t="shared" si="33"/>
        <v>0</v>
      </c>
      <c r="AR159" s="18" t="s">
        <v>132</v>
      </c>
      <c r="AT159" s="18" t="s">
        <v>188</v>
      </c>
      <c r="AU159" s="18" t="s">
        <v>123</v>
      </c>
      <c r="AY159" s="18" t="s">
        <v>117</v>
      </c>
      <c r="BE159" s="142">
        <f t="shared" si="34"/>
        <v>0</v>
      </c>
      <c r="BF159" s="142">
        <f t="shared" si="35"/>
        <v>0</v>
      </c>
      <c r="BG159" s="142">
        <f t="shared" si="36"/>
        <v>0</v>
      </c>
      <c r="BH159" s="142">
        <f t="shared" si="37"/>
        <v>0</v>
      </c>
      <c r="BI159" s="142">
        <f t="shared" si="38"/>
        <v>0</v>
      </c>
      <c r="BJ159" s="18" t="s">
        <v>123</v>
      </c>
      <c r="BK159" s="142">
        <f t="shared" si="39"/>
        <v>0</v>
      </c>
      <c r="BL159" s="18" t="s">
        <v>122</v>
      </c>
      <c r="BM159" s="18" t="s">
        <v>254</v>
      </c>
    </row>
    <row r="160" spans="2:65" s="1" customFormat="1" ht="6.95" customHeight="1">
      <c r="B160" s="55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7"/>
    </row>
  </sheetData>
  <mergeCells count="17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N95:Q95"/>
    <mergeCell ref="N97:Q97"/>
    <mergeCell ref="L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H1:K1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S2:AC2"/>
    <mergeCell ref="N116:Q116"/>
    <mergeCell ref="N117:Q117"/>
    <mergeCell ref="N118:Q118"/>
    <mergeCell ref="N126:Q126"/>
    <mergeCell ref="N133:Q133"/>
    <mergeCell ref="N135:Q135"/>
    <mergeCell ref="N136:Q136"/>
    <mergeCell ref="N143:Q143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N94:Q94"/>
  </mergeCells>
  <hyperlinks>
    <hyperlink ref="F1:G1" location="C2" display="1) Krycí list rozpočtu"/>
    <hyperlink ref="H1:K1" location="C86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Garáž - Garáž</vt:lpstr>
      <vt:lpstr>'Garáž - Garáž'!Názvy_tlače</vt:lpstr>
      <vt:lpstr>'Rekapitulácia stavby'!Názvy_tlače</vt:lpstr>
      <vt:lpstr>'Garáž - Garáž'!Oblasť_tlače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MARTINCEK\Martincek</dc:creator>
  <cp:lastModifiedBy>Riaditel</cp:lastModifiedBy>
  <dcterms:created xsi:type="dcterms:W3CDTF">2018-03-27T07:48:55Z</dcterms:created>
  <dcterms:modified xsi:type="dcterms:W3CDTF">2018-10-03T17:23:42Z</dcterms:modified>
</cp:coreProperties>
</file>